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rech Qualisicherung  4. Q " sheetId="1" r:id="rId1"/>
    <sheet name="Berech Qualisicherung  5. Q" sheetId="2" r:id="rId2"/>
    <sheet name="Tabelle1" sheetId="3" r:id="rId3"/>
    <sheet name="Tabelle2" sheetId="4" r:id="rId4"/>
    <sheet name="Tabelle3" sheetId="5" r:id="rId5"/>
  </sheets>
  <definedNames>
    <definedName name="_xlnm.Print_Area" localSheetId="0">'Berech Qualisicherung  4. Q '!$A$1:$T$43</definedName>
    <definedName name="_xlnm.Print_Area" localSheetId="1">'Berech Qualisicherung  5. Q'!$A$1:$T$31</definedName>
  </definedNames>
  <calcPr fullCalcOnLoad="1"/>
</workbook>
</file>

<file path=xl/sharedStrings.xml><?xml version="1.0" encoding="utf-8"?>
<sst xmlns="http://schemas.openxmlformats.org/spreadsheetml/2006/main" count="60" uniqueCount="30">
  <si>
    <t>PRODUKTION &amp; BESCHAFFUNG</t>
  </si>
  <si>
    <t>Inflationsindex:</t>
  </si>
  <si>
    <t>Personalstückkosten:</t>
  </si>
  <si>
    <t>PMüberstd.:</t>
  </si>
  <si>
    <t>PERSKOinclÜber</t>
  </si>
  <si>
    <t>Nachbearbeitungs-
kosten je Stück:</t>
  </si>
  <si>
    <t>Ausschußkosten
je Stück:</t>
  </si>
  <si>
    <t>KB in
Stunden:</t>
  </si>
  <si>
    <t>FZ(t):</t>
  </si>
  <si>
    <t>Fehleranteil:</t>
  </si>
  <si>
    <t>nominale Qualitätssi-
cherungskosten
in € je ProMeSt.</t>
  </si>
  <si>
    <t>reale Qualitätssi-
cherungskosten
in € je ProMeSt.</t>
  </si>
  <si>
    <t>Ausschuß-
anteil:</t>
  </si>
  <si>
    <t>PRODnom:</t>
  </si>
  <si>
    <t>Fehlerhafte 
Produktionsmenge</t>
  </si>
  <si>
    <t>Ausschuß:</t>
  </si>
  <si>
    <t>Nachbearbeitung:</t>
  </si>
  <si>
    <t>"gute" PRODmenge:</t>
  </si>
  <si>
    <t>real Qualitätssi-
cherungskosten
gesamt:</t>
  </si>
  <si>
    <t>ges. Fertigungs-
zeit in Std.:</t>
  </si>
  <si>
    <t>Kapazitätsauslastung in %:</t>
  </si>
  <si>
    <t>Fertigungs-lohnkosten incl. Nb:</t>
  </si>
  <si>
    <t>Nachbearbei-
tungskosten:</t>
  </si>
  <si>
    <t>Ausschuß-
kosten:</t>
  </si>
  <si>
    <t>Fehlerkkosten
pro Quartal:</t>
  </si>
  <si>
    <t>Fertig-Stückzeit
je "gutes" Stück:</t>
  </si>
  <si>
    <t>Qualitäts-
kosten:</t>
  </si>
  <si>
    <t>reale Qual. In €/nom. Prod.-Mnge in St.</t>
  </si>
  <si>
    <t>Fehleranteil in %</t>
  </si>
  <si>
    <t>Ausschussanteil in %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</si>
</sst>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_-* #,##0\ _D_M_-;\-* #,##0\ _D_M_-;_-* &quot;-&quot;??\ _D_M_-;_-@_-"/>
    <numFmt numFmtId="175" formatCode="0.0000"/>
    <numFmt numFmtId="176" formatCode="0.00000"/>
    <numFmt numFmtId="177" formatCode="0.000000"/>
    <numFmt numFmtId="178" formatCode="#,##0.00\ &quot;DM&quot;"/>
    <numFmt numFmtId="179" formatCode="#,##0_ ;\-#,##0\ "/>
    <numFmt numFmtId="180" formatCode="0.0000000"/>
    <numFmt numFmtId="181" formatCode="_-* #,##0.00\ [$€-1]_-;\-* #,##0.00\ [$€-1]_-;_-* &quot;-&quot;??\ [$€-1]_-;_-@_-"/>
    <numFmt numFmtId="182" formatCode="_-* #,##0\ [$€-1]_-;\-* #,##0\ [$€-1]_-;_-* &quot;-&quot;??\ [$€-1]_-;_-@_-"/>
    <numFmt numFmtId="183" formatCode="_-* #,##0.00\ [$€-1]_-;\-* #,##0.00\ [$€-1]_-;_-* &quot;-&quot;??\ [$€-1]_-"/>
    <numFmt numFmtId="184" formatCode="_-* #,##0\ [$€-1]_-;\-* #,##0\ [$€-1]_-;_-* &quot;-&quot;??\ [$€-1]_-"/>
    <numFmt numFmtId="185" formatCode="_-* #,##0.000\ [$€-1]_-;\-* #,##0.000\ [$€-1]_-;_-* &quot;-&quot;??\ [$€-1]_-"/>
    <numFmt numFmtId="186" formatCode="#,##0\ [$€-1]"/>
    <numFmt numFmtId="187" formatCode="#,##0\ &quot;€&quot;"/>
    <numFmt numFmtId="188" formatCode="#,##0.00\ [$€-1];\-#,##0.00\ [$€-1]"/>
    <numFmt numFmtId="189" formatCode="#,##0.00\ &quot;€&quot;"/>
    <numFmt numFmtId="190" formatCode="#,##0.0000\ &quot;€&quot;;\-#,##0.0000\ &quot;€&quot;"/>
    <numFmt numFmtId="191" formatCode="#,##0.000\ &quot;€&quot;"/>
    <numFmt numFmtId="192" formatCode="#,##0.0\ [$€-1];\-#,##0.0\ [$€-1]"/>
    <numFmt numFmtId="193" formatCode="#,##0\ [$€-1];\-#,##0\ [$€-1]"/>
    <numFmt numFmtId="194" formatCode="#,##0.0\ &quot;€&quot;"/>
    <numFmt numFmtId="195" formatCode="#,##0.0000\ &quot;€&quot;"/>
    <numFmt numFmtId="196" formatCode="#,##0.00000\ &quot;€&quot;"/>
    <numFmt numFmtId="197" formatCode="#,##0.000000\ &quot;€&quot;"/>
    <numFmt numFmtId="198" formatCode="#,##0.0000000\ &quot;€&quot;"/>
    <numFmt numFmtId="199" formatCode="#,##0.00000000\ &quot;€&quot;"/>
    <numFmt numFmtId="200" formatCode="0.000000000"/>
    <numFmt numFmtId="201" formatCode="0.00000000"/>
    <numFmt numFmtId="202" formatCode="0.0000000000"/>
    <numFmt numFmtId="203" formatCode="0.0000000000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wrapText="1"/>
      <protection/>
    </xf>
    <xf numFmtId="175" fontId="5" fillId="0" borderId="0" xfId="23" applyNumberFormat="1" applyFont="1">
      <alignment/>
      <protection/>
    </xf>
    <xf numFmtId="189" fontId="5" fillId="0" borderId="0" xfId="19" applyNumberFormat="1" applyFont="1" applyAlignment="1">
      <alignment/>
    </xf>
    <xf numFmtId="189" fontId="0" fillId="0" borderId="0" xfId="23" applyNumberFormat="1" applyFont="1">
      <alignment/>
      <protection/>
    </xf>
    <xf numFmtId="0" fontId="0" fillId="0" borderId="0" xfId="23" applyFont="1" applyAlignment="1">
      <alignment horizontal="right" wrapText="1"/>
      <protection/>
    </xf>
    <xf numFmtId="195" fontId="0" fillId="0" borderId="0" xfId="19" applyNumberFormat="1" applyFont="1" applyAlignment="1">
      <alignment/>
    </xf>
    <xf numFmtId="0" fontId="2" fillId="0" borderId="0" xfId="23" applyFont="1" applyAlignment="1">
      <alignment horizontal="right" wrapText="1"/>
      <protection/>
    </xf>
    <xf numFmtId="191" fontId="0" fillId="0" borderId="0" xfId="23" applyNumberFormat="1" applyFont="1">
      <alignment/>
      <protection/>
    </xf>
    <xf numFmtId="195" fontId="5" fillId="0" borderId="0" xfId="23" applyNumberFormat="1" applyFont="1">
      <alignment/>
      <protection/>
    </xf>
    <xf numFmtId="191" fontId="5" fillId="0" borderId="0" xfId="23" applyNumberFormat="1" applyFont="1">
      <alignment/>
      <protection/>
    </xf>
    <xf numFmtId="0" fontId="0" fillId="0" borderId="0" xfId="23" applyNumberFormat="1" applyFont="1">
      <alignment/>
      <protection/>
    </xf>
    <xf numFmtId="0" fontId="5" fillId="2" borderId="1" xfId="23" applyFont="1" applyFill="1" applyBorder="1" applyAlignment="1">
      <alignment horizontal="center" wrapText="1"/>
      <protection/>
    </xf>
    <xf numFmtId="0" fontId="5" fillId="2" borderId="1" xfId="23" applyFont="1" applyFill="1" applyBorder="1" applyAlignment="1">
      <alignment horizontal="right"/>
      <protection/>
    </xf>
    <xf numFmtId="0" fontId="5" fillId="3" borderId="1" xfId="23" applyFont="1" applyFill="1" applyBorder="1" applyAlignment="1">
      <alignment horizontal="right" vertical="center" wrapText="1"/>
      <protection/>
    </xf>
    <xf numFmtId="0" fontId="5" fillId="2" borderId="1" xfId="23" applyFont="1" applyFill="1" applyBorder="1" applyAlignment="1">
      <alignment horizontal="right" vertical="center" wrapText="1"/>
      <protection/>
    </xf>
    <xf numFmtId="0" fontId="5" fillId="2" borderId="1" xfId="23" applyFont="1" applyFill="1" applyBorder="1" applyAlignment="1">
      <alignment horizontal="right" wrapText="1"/>
      <protection/>
    </xf>
    <xf numFmtId="0" fontId="5" fillId="3" borderId="1" xfId="23" applyFont="1" applyFill="1" applyBorder="1" applyAlignment="1">
      <alignment horizontal="right"/>
      <protection/>
    </xf>
    <xf numFmtId="178" fontId="5" fillId="2" borderId="1" xfId="23" applyNumberFormat="1" applyFont="1" applyFill="1" applyBorder="1" applyAlignment="1">
      <alignment horizontal="right" vertical="center" wrapText="1"/>
      <protection/>
    </xf>
    <xf numFmtId="179" fontId="0" fillId="0" borderId="1" xfId="23" applyNumberFormat="1" applyFont="1" applyBorder="1" applyAlignment="1">
      <alignment horizontal="right"/>
      <protection/>
    </xf>
    <xf numFmtId="172" fontId="0" fillId="0" borderId="1" xfId="23" applyNumberFormat="1" applyFont="1" applyBorder="1" applyAlignment="1">
      <alignment horizontal="right"/>
      <protection/>
    </xf>
    <xf numFmtId="175" fontId="0" fillId="0" borderId="1" xfId="23" applyNumberFormat="1" applyFont="1" applyFill="1" applyBorder="1" applyAlignment="1">
      <alignment horizontal="right"/>
      <protection/>
    </xf>
    <xf numFmtId="176" fontId="0" fillId="3" borderId="1" xfId="19" applyNumberFormat="1" applyFont="1" applyFill="1" applyBorder="1" applyAlignment="1">
      <alignment horizontal="right"/>
    </xf>
    <xf numFmtId="0" fontId="0" fillId="0" borderId="1" xfId="19" applyNumberFormat="1" applyFont="1" applyBorder="1" applyAlignment="1">
      <alignment horizontal="right"/>
    </xf>
    <xf numFmtId="2" fontId="0" fillId="0" borderId="1" xfId="23" applyNumberFormat="1" applyFont="1" applyBorder="1" applyAlignment="1">
      <alignment horizontal="right"/>
      <protection/>
    </xf>
    <xf numFmtId="3" fontId="5" fillId="0" borderId="1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174" fontId="5" fillId="3" borderId="1" xfId="18" applyNumberFormat="1" applyFont="1" applyFill="1" applyBorder="1" applyAlignment="1">
      <alignment horizontal="right"/>
    </xf>
    <xf numFmtId="187" fontId="0" fillId="0" borderId="1" xfId="19" applyNumberFormat="1" applyFont="1" applyBorder="1" applyAlignment="1">
      <alignment horizontal="right"/>
    </xf>
    <xf numFmtId="1" fontId="0" fillId="0" borderId="1" xfId="23" applyNumberFormat="1" applyFont="1" applyBorder="1" applyAlignment="1">
      <alignment horizontal="right"/>
      <protection/>
    </xf>
    <xf numFmtId="2" fontId="0" fillId="0" borderId="1" xfId="23" applyNumberFormat="1" applyFont="1" applyFill="1" applyBorder="1" applyAlignment="1">
      <alignment horizontal="right"/>
      <protection/>
    </xf>
    <xf numFmtId="42" fontId="0" fillId="0" borderId="1" xfId="19" applyNumberFormat="1" applyFont="1" applyBorder="1" applyAlignment="1">
      <alignment horizontal="right"/>
    </xf>
    <xf numFmtId="187" fontId="0" fillId="0" borderId="1" xfId="23" applyNumberFormat="1" applyFont="1" applyFill="1" applyBorder="1" applyAlignment="1">
      <alignment horizontal="right"/>
      <protection/>
    </xf>
    <xf numFmtId="2" fontId="0" fillId="0" borderId="2" xfId="23" applyNumberFormat="1" applyFont="1" applyBorder="1" applyAlignment="1">
      <alignment horizontal="right"/>
      <protection/>
    </xf>
    <xf numFmtId="187" fontId="0" fillId="0" borderId="1" xfId="23" applyNumberFormat="1" applyFont="1" applyBorder="1" applyAlignment="1">
      <alignment horizontal="right"/>
      <protection/>
    </xf>
    <xf numFmtId="179" fontId="0" fillId="4" borderId="1" xfId="23" applyNumberFormat="1" applyFont="1" applyFill="1" applyBorder="1" applyAlignment="1">
      <alignment horizontal="right"/>
      <protection/>
    </xf>
    <xf numFmtId="172" fontId="0" fillId="4" borderId="1" xfId="23" applyNumberFormat="1" applyFont="1" applyFill="1" applyBorder="1" applyAlignment="1">
      <alignment horizontal="right"/>
      <protection/>
    </xf>
    <xf numFmtId="175" fontId="0" fillId="4" borderId="1" xfId="23" applyNumberFormat="1" applyFont="1" applyFill="1" applyBorder="1" applyAlignment="1">
      <alignment horizontal="right"/>
      <protection/>
    </xf>
    <xf numFmtId="176" fontId="0" fillId="4" borderId="1" xfId="19" applyNumberFormat="1" applyFont="1" applyFill="1" applyBorder="1" applyAlignment="1">
      <alignment horizontal="right"/>
    </xf>
    <xf numFmtId="0" fontId="0" fillId="4" borderId="1" xfId="19" applyNumberFormat="1" applyFont="1" applyFill="1" applyBorder="1" applyAlignment="1">
      <alignment horizontal="right"/>
    </xf>
    <xf numFmtId="2" fontId="0" fillId="4" borderId="1" xfId="23" applyNumberFormat="1" applyFont="1" applyFill="1" applyBorder="1" applyAlignment="1">
      <alignment horizontal="right"/>
      <protection/>
    </xf>
    <xf numFmtId="3" fontId="5" fillId="4" borderId="1" xfId="23" applyNumberFormat="1" applyFont="1" applyFill="1" applyBorder="1" applyAlignment="1">
      <alignment horizontal="right"/>
      <protection/>
    </xf>
    <xf numFmtId="3" fontId="0" fillId="4" borderId="1" xfId="23" applyNumberFormat="1" applyFont="1" applyFill="1" applyBorder="1" applyAlignment="1">
      <alignment horizontal="right"/>
      <protection/>
    </xf>
    <xf numFmtId="187" fontId="0" fillId="4" borderId="1" xfId="19" applyNumberFormat="1" applyFont="1" applyFill="1" applyBorder="1" applyAlignment="1">
      <alignment horizontal="right"/>
    </xf>
    <xf numFmtId="1" fontId="0" fillId="4" borderId="1" xfId="23" applyNumberFormat="1" applyFont="1" applyFill="1" applyBorder="1" applyAlignment="1">
      <alignment horizontal="right"/>
      <protection/>
    </xf>
    <xf numFmtId="42" fontId="0" fillId="4" borderId="1" xfId="19" applyNumberFormat="1" applyFont="1" applyFill="1" applyBorder="1" applyAlignment="1">
      <alignment horizontal="right"/>
    </xf>
    <xf numFmtId="187" fontId="0" fillId="4" borderId="1" xfId="23" applyNumberFormat="1" applyFont="1" applyFill="1" applyBorder="1" applyAlignment="1">
      <alignment horizontal="right"/>
      <protection/>
    </xf>
    <xf numFmtId="2" fontId="0" fillId="4" borderId="2" xfId="23" applyNumberFormat="1" applyFont="1" applyFill="1" applyBorder="1" applyAlignment="1">
      <alignment horizontal="right"/>
      <protection/>
    </xf>
    <xf numFmtId="0" fontId="0" fillId="0" borderId="0" xfId="23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175" fontId="0" fillId="0" borderId="0" xfId="23" applyNumberFormat="1" applyFont="1">
      <alignment/>
      <protection/>
    </xf>
    <xf numFmtId="180" fontId="0" fillId="0" borderId="0" xfId="23" applyNumberFormat="1" applyFont="1">
      <alignment/>
      <protection/>
    </xf>
    <xf numFmtId="177" fontId="0" fillId="0" borderId="0" xfId="23" applyNumberFormat="1" applyFont="1">
      <alignment/>
      <protection/>
    </xf>
    <xf numFmtId="0" fontId="6" fillId="0" borderId="0" xfId="23" applyFont="1">
      <alignment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0" fontId="0" fillId="0" borderId="3" xfId="22" applyBorder="1" applyAlignment="1">
      <alignment wrapText="1"/>
      <protection/>
    </xf>
    <xf numFmtId="0" fontId="0" fillId="0" borderId="4" xfId="22" applyBorder="1" applyAlignment="1">
      <alignment wrapText="1"/>
      <protection/>
    </xf>
    <xf numFmtId="0" fontId="0" fillId="0" borderId="5" xfId="22" applyBorder="1" applyAlignment="1">
      <alignment wrapText="1"/>
      <protection/>
    </xf>
    <xf numFmtId="0" fontId="0" fillId="0" borderId="6" xfId="22" applyBorder="1" applyAlignment="1">
      <alignment wrapText="1"/>
      <protection/>
    </xf>
    <xf numFmtId="0" fontId="0" fillId="0" borderId="7" xfId="22" applyBorder="1" applyAlignment="1">
      <alignment wrapText="1"/>
      <protection/>
    </xf>
    <xf numFmtId="0" fontId="0" fillId="0" borderId="8" xfId="22" applyBorder="1" applyAlignment="1">
      <alignment wrapText="1"/>
      <protection/>
    </xf>
    <xf numFmtId="0" fontId="0" fillId="0" borderId="9" xfId="22" applyBorder="1" applyAlignment="1">
      <alignment wrapText="1"/>
      <protection/>
    </xf>
    <xf numFmtId="0" fontId="0" fillId="0" borderId="10" xfId="22" applyBorder="1" applyAlignment="1">
      <alignment wrapText="1"/>
      <protection/>
    </xf>
    <xf numFmtId="0" fontId="0" fillId="0" borderId="11" xfId="22" applyBorder="1" applyAlignment="1">
      <alignment wrapText="1"/>
      <protection/>
    </xf>
    <xf numFmtId="2" fontId="0" fillId="0" borderId="6" xfId="22" applyNumberFormat="1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2" fontId="0" fillId="0" borderId="0" xfId="23" applyNumberFormat="1" applyFont="1">
      <alignment/>
      <protection/>
    </xf>
    <xf numFmtId="2" fontId="0" fillId="0" borderId="9" xfId="22" applyNumberForma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189" fontId="0" fillId="0" borderId="0" xfId="19" applyNumberFormat="1" applyFont="1" applyAlignment="1">
      <alignment/>
    </xf>
    <xf numFmtId="189" fontId="5" fillId="0" borderId="0" xfId="23" applyNumberFormat="1" applyFont="1">
      <alignment/>
      <protection/>
    </xf>
    <xf numFmtId="174" fontId="5" fillId="4" borderId="1" xfId="18" applyNumberFormat="1" applyFont="1" applyFill="1" applyBorder="1" applyAlignment="1">
      <alignment horizontal="right"/>
    </xf>
    <xf numFmtId="179" fontId="0" fillId="0" borderId="1" xfId="23" applyNumberFormat="1" applyFont="1" applyFill="1" applyBorder="1" applyAlignment="1">
      <alignment horizontal="right"/>
      <protection/>
    </xf>
    <xf numFmtId="172" fontId="0" fillId="0" borderId="1" xfId="23" applyNumberFormat="1" applyFont="1" applyFill="1" applyBorder="1" applyAlignment="1">
      <alignment horizontal="right"/>
      <protection/>
    </xf>
    <xf numFmtId="176" fontId="0" fillId="0" borderId="1" xfId="19" applyNumberFormat="1" applyFont="1" applyFill="1" applyBorder="1" applyAlignment="1">
      <alignment horizontal="right"/>
    </xf>
    <xf numFmtId="0" fontId="0" fillId="0" borderId="1" xfId="19" applyNumberFormat="1" applyFont="1" applyFill="1" applyBorder="1" applyAlignment="1">
      <alignment horizontal="right"/>
    </xf>
    <xf numFmtId="3" fontId="5" fillId="0" borderId="1" xfId="23" applyNumberFormat="1" applyFont="1" applyFill="1" applyBorder="1" applyAlignment="1">
      <alignment horizontal="right"/>
      <protection/>
    </xf>
    <xf numFmtId="3" fontId="0" fillId="0" borderId="1" xfId="23" applyNumberFormat="1" applyFont="1" applyFill="1" applyBorder="1" applyAlignment="1">
      <alignment horizontal="right"/>
      <protection/>
    </xf>
    <xf numFmtId="174" fontId="5" fillId="0" borderId="1" xfId="18" applyNumberFormat="1" applyFont="1" applyFill="1" applyBorder="1" applyAlignment="1">
      <alignment horizontal="right"/>
    </xf>
    <xf numFmtId="187" fontId="0" fillId="0" borderId="1" xfId="19" applyNumberFormat="1" applyFont="1" applyFill="1" applyBorder="1" applyAlignment="1">
      <alignment horizontal="right"/>
    </xf>
    <xf numFmtId="1" fontId="0" fillId="0" borderId="1" xfId="23" applyNumberFormat="1" applyFont="1" applyFill="1" applyBorder="1" applyAlignment="1">
      <alignment horizontal="right"/>
      <protection/>
    </xf>
    <xf numFmtId="42" fontId="0" fillId="0" borderId="1" xfId="19" applyNumberFormat="1" applyFont="1" applyFill="1" applyBorder="1" applyAlignment="1">
      <alignment horizontal="right"/>
    </xf>
    <xf numFmtId="2" fontId="0" fillId="0" borderId="2" xfId="23" applyNumberFormat="1" applyFont="1" applyFill="1" applyBorder="1" applyAlignment="1">
      <alignment horizontal="right"/>
      <protection/>
    </xf>
  </cellXfs>
  <cellStyles count="12">
    <cellStyle name="Normal" xfId="0"/>
    <cellStyle name="Followed Hyperlink" xfId="15"/>
    <cellStyle name="Comma" xfId="16"/>
    <cellStyle name="Comma [0]" xfId="17"/>
    <cellStyle name="Dezimal_Caba2000neu" xfId="18"/>
    <cellStyle name="Euro" xfId="19"/>
    <cellStyle name="Hyperlink" xfId="20"/>
    <cellStyle name="Percent" xfId="21"/>
    <cellStyle name="Standard_andy_caba2.4" xfId="22"/>
    <cellStyle name="Standard_Caba2000neu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J1">
      <selection activeCell="C30" sqref="C30"/>
    </sheetView>
  </sheetViews>
  <sheetFormatPr defaultColWidth="11.421875" defaultRowHeight="12.75"/>
  <cols>
    <col min="1" max="1" width="9.00390625" style="2" customWidth="1"/>
    <col min="2" max="2" width="7.140625" style="2" customWidth="1"/>
    <col min="3" max="3" width="13.28125" style="2" customWidth="1"/>
    <col min="4" max="4" width="20.00390625" style="2" customWidth="1"/>
    <col min="5" max="5" width="15.421875" style="2" customWidth="1"/>
    <col min="6" max="6" width="12.140625" style="2" customWidth="1"/>
    <col min="7" max="7" width="19.140625" style="2" customWidth="1"/>
    <col min="8" max="8" width="11.7109375" style="2" customWidth="1"/>
    <col min="9" max="9" width="18.57421875" style="2" customWidth="1"/>
    <col min="10" max="10" width="12.7109375" style="2" customWidth="1"/>
    <col min="11" max="11" width="19.7109375" style="2" customWidth="1"/>
    <col min="12" max="12" width="15.00390625" style="2" customWidth="1"/>
    <col min="13" max="13" width="11.57421875" style="2" customWidth="1"/>
    <col min="14" max="14" width="15.8515625" style="2" customWidth="1"/>
    <col min="15" max="16" width="13.00390625" style="2" customWidth="1"/>
    <col min="17" max="17" width="11.8515625" style="2" customWidth="1"/>
    <col min="18" max="18" width="10.140625" style="2" customWidth="1"/>
    <col min="19" max="19" width="9.140625" style="2" customWidth="1"/>
    <col min="20" max="16384" width="10.28125" style="2" customWidth="1"/>
  </cols>
  <sheetData>
    <row r="1" ht="30">
      <c r="A1" s="1" t="s">
        <v>0</v>
      </c>
    </row>
    <row r="2" ht="12.75">
      <c r="P2" s="3"/>
    </row>
    <row r="3" ht="12.75">
      <c r="I3" s="4"/>
    </row>
    <row r="4" spans="1:16" ht="26.25" customHeight="1">
      <c r="A4" s="5" t="s">
        <v>1</v>
      </c>
      <c r="B4" s="6">
        <v>1.0676</v>
      </c>
      <c r="D4" s="4" t="s">
        <v>2</v>
      </c>
      <c r="E4" s="7">
        <v>1.62</v>
      </c>
      <c r="F4" s="4" t="s">
        <v>3</v>
      </c>
      <c r="G4" s="76">
        <f>E4+H4*1.3</f>
        <v>2.673</v>
      </c>
      <c r="H4" s="7">
        <v>0.81</v>
      </c>
      <c r="I4" s="2" t="s">
        <v>4</v>
      </c>
      <c r="J4" s="8">
        <f>(E4+H4)*1.3</f>
        <v>3.1590000000000003</v>
      </c>
      <c r="K4" s="9" t="s">
        <v>5</v>
      </c>
      <c r="O4" s="11" t="s">
        <v>6</v>
      </c>
      <c r="P4" s="8">
        <f>J4+1.2*1.02</f>
        <v>4.383</v>
      </c>
    </row>
    <row r="5" spans="7:16" ht="12.75">
      <c r="G5" s="77">
        <f>E4*1.3</f>
        <v>2.1060000000000003</v>
      </c>
      <c r="P5" s="77">
        <f>E4+1.2*1.06</f>
        <v>2.8920000000000003</v>
      </c>
    </row>
    <row r="6" spans="6:7" ht="12.75">
      <c r="F6" s="15"/>
      <c r="G6" s="15"/>
    </row>
    <row r="9" spans="1:20" ht="76.5">
      <c r="A9" s="16" t="s">
        <v>7</v>
      </c>
      <c r="B9" s="17" t="s">
        <v>8</v>
      </c>
      <c r="C9" s="17" t="s">
        <v>9</v>
      </c>
      <c r="D9" s="18" t="s">
        <v>10</v>
      </c>
      <c r="E9" s="19" t="s">
        <v>11</v>
      </c>
      <c r="F9" s="20" t="s">
        <v>12</v>
      </c>
      <c r="G9" s="21" t="s">
        <v>17</v>
      </c>
      <c r="H9" s="17" t="s">
        <v>13</v>
      </c>
      <c r="I9" s="20" t="s">
        <v>14</v>
      </c>
      <c r="J9" s="17" t="s">
        <v>15</v>
      </c>
      <c r="K9" s="17" t="s">
        <v>16</v>
      </c>
      <c r="L9" s="22" t="s">
        <v>18</v>
      </c>
      <c r="M9" s="22" t="s">
        <v>19</v>
      </c>
      <c r="N9" s="22" t="s">
        <v>20</v>
      </c>
      <c r="O9" s="20" t="s">
        <v>21</v>
      </c>
      <c r="P9" s="20" t="s">
        <v>22</v>
      </c>
      <c r="Q9" s="20" t="s">
        <v>23</v>
      </c>
      <c r="R9" s="20" t="s">
        <v>24</v>
      </c>
      <c r="S9" s="20" t="s">
        <v>25</v>
      </c>
      <c r="T9" s="20" t="s">
        <v>26</v>
      </c>
    </row>
    <row r="10" spans="1:20" ht="12.75">
      <c r="A10" s="23">
        <v>102000</v>
      </c>
      <c r="B10" s="24">
        <v>9</v>
      </c>
      <c r="C10" s="25">
        <f>$D$67+(E10-$C$67)/($C$68-$C$67)*($D$68-$D$67)</f>
        <v>3.5065567628325214</v>
      </c>
      <c r="D10" s="26">
        <v>0.4</v>
      </c>
      <c r="E10" s="27">
        <f aca="true" t="shared" si="0" ref="E10:E43">D10/$B$4</f>
        <v>0.37467216185837393</v>
      </c>
      <c r="F10" s="28">
        <f aca="true" t="shared" si="1" ref="F10:F43">C10*0.25</f>
        <v>0.8766391907081303</v>
      </c>
      <c r="G10" s="31">
        <v>610000</v>
      </c>
      <c r="H10" s="29">
        <f aca="true" t="shared" si="2" ref="H10:H43">G10/(1-(F10/100))</f>
        <v>615394.7919235788</v>
      </c>
      <c r="I10" s="29">
        <f aca="true" t="shared" si="3" ref="I10:I43">H10*(C10/100)</f>
        <v>21579.16769431538</v>
      </c>
      <c r="J10" s="30">
        <f aca="true" t="shared" si="4" ref="J10:J43">H10*(F10/100)</f>
        <v>5394.791923578845</v>
      </c>
      <c r="K10" s="30">
        <f aca="true" t="shared" si="5" ref="K10:K43">H10*(C10-F10)/100</f>
        <v>16184.375770736535</v>
      </c>
      <c r="L10" s="32">
        <f aca="true" t="shared" si="6" ref="L10:L43">H10*E10*$B$4</f>
        <v>246157.91676943158</v>
      </c>
      <c r="M10" s="33">
        <f aca="true" t="shared" si="7" ref="M10:M43">((H10*B10)+(K10*B10*1.3))/60</f>
        <v>95465.17206383045</v>
      </c>
      <c r="N10" s="34">
        <f aca="true" t="shared" si="8" ref="N10:N43">(M10*100)/53101</f>
        <v>179.7803658383655</v>
      </c>
      <c r="O10" s="35">
        <f aca="true" t="shared" si="9" ref="O10:O43">H10*(B10/60)*10.8*(1+((C10/100)*0.75*1.3))</f>
        <v>1031023.8582893689</v>
      </c>
      <c r="P10" s="32">
        <f aca="true" t="shared" si="10" ref="P10:P43">H10*(C10/100)*0.75*$G$5</f>
        <v>34084.295373171146</v>
      </c>
      <c r="Q10" s="32">
        <f aca="true" t="shared" si="11" ref="Q10:Q43">H10*(C10/100)*0.25*$P$5</f>
        <v>15601.73824299002</v>
      </c>
      <c r="R10" s="36">
        <f aca="true" t="shared" si="12" ref="R10:R43">P10+Q10</f>
        <v>49686.03361616116</v>
      </c>
      <c r="S10" s="37">
        <f aca="true" t="shared" si="13" ref="S10:S43">(H10*B10+K10*B10*1.3)/G10</f>
        <v>9.390016924311192</v>
      </c>
      <c r="T10" s="38">
        <f aca="true" t="shared" si="14" ref="T10:T43">R10+L10</f>
        <v>295843.95038559276</v>
      </c>
    </row>
    <row r="11" spans="1:20" ht="12.75">
      <c r="A11" s="23">
        <v>102000</v>
      </c>
      <c r="B11" s="24">
        <v>9</v>
      </c>
      <c r="C11" s="25">
        <f>$D$66+(E11-$C$66)/($C$67-$C$66)*($D$67-$D$66)</f>
        <v>4.443237167478458</v>
      </c>
      <c r="D11" s="26">
        <v>0.35</v>
      </c>
      <c r="E11" s="27">
        <f t="shared" si="0"/>
        <v>0.3278381416260771</v>
      </c>
      <c r="F11" s="28">
        <f t="shared" si="1"/>
        <v>1.1108092918696144</v>
      </c>
      <c r="G11" s="31">
        <v>610000</v>
      </c>
      <c r="H11" s="29">
        <f t="shared" si="2"/>
        <v>616852.0498872356</v>
      </c>
      <c r="I11" s="29">
        <f t="shared" si="3"/>
        <v>27408.199548942408</v>
      </c>
      <c r="J11" s="30">
        <f t="shared" si="4"/>
        <v>6852.049887235602</v>
      </c>
      <c r="K11" s="30">
        <f t="shared" si="5"/>
        <v>20556.149661706808</v>
      </c>
      <c r="L11" s="32">
        <f t="shared" si="6"/>
        <v>215898.21746053244</v>
      </c>
      <c r="M11" s="33">
        <f t="shared" si="7"/>
        <v>96536.25666711816</v>
      </c>
      <c r="N11" s="34">
        <f t="shared" si="8"/>
        <v>181.7974363328716</v>
      </c>
      <c r="O11" s="35">
        <f t="shared" si="9"/>
        <v>1042591.5720048764</v>
      </c>
      <c r="P11" s="32">
        <f t="shared" si="10"/>
        <v>43291.25118755454</v>
      </c>
      <c r="Q11" s="32">
        <f t="shared" si="11"/>
        <v>19816.128273885362</v>
      </c>
      <c r="R11" s="36">
        <f t="shared" si="12"/>
        <v>63107.3794614399</v>
      </c>
      <c r="S11" s="37">
        <f t="shared" si="13"/>
        <v>9.495369508241131</v>
      </c>
      <c r="T11" s="38">
        <f t="shared" si="14"/>
        <v>279005.59692197235</v>
      </c>
    </row>
    <row r="12" spans="1:20" ht="12.75">
      <c r="A12" s="23">
        <v>102000</v>
      </c>
      <c r="B12" s="24">
        <v>9</v>
      </c>
      <c r="C12" s="25">
        <f>$D$65+(E12-$C$65)/($C$66-$C$65)*($D$66-$D$65)</f>
        <v>5.379917572124392</v>
      </c>
      <c r="D12" s="26">
        <v>0.3</v>
      </c>
      <c r="E12" s="27">
        <f t="shared" si="0"/>
        <v>0.2810041213937804</v>
      </c>
      <c r="F12" s="28">
        <f t="shared" si="1"/>
        <v>1.344979393031098</v>
      </c>
      <c r="G12" s="31">
        <v>610000</v>
      </c>
      <c r="H12" s="29">
        <f t="shared" si="2"/>
        <v>618316.225821061</v>
      </c>
      <c r="I12" s="29">
        <f t="shared" si="3"/>
        <v>33264.9032842436</v>
      </c>
      <c r="J12" s="30">
        <f t="shared" si="4"/>
        <v>8316.2258210609</v>
      </c>
      <c r="K12" s="30">
        <f t="shared" si="5"/>
        <v>24948.6774631827</v>
      </c>
      <c r="L12" s="32">
        <f t="shared" si="6"/>
        <v>185494.86774631828</v>
      </c>
      <c r="M12" s="33">
        <f t="shared" si="7"/>
        <v>97612.42597847976</v>
      </c>
      <c r="N12" s="34">
        <f t="shared" si="8"/>
        <v>183.82408236846717</v>
      </c>
      <c r="O12" s="35">
        <f t="shared" si="9"/>
        <v>1054214.2005675815</v>
      </c>
      <c r="P12" s="32">
        <f t="shared" si="10"/>
        <v>52541.91473746277</v>
      </c>
      <c r="Q12" s="32">
        <f t="shared" si="11"/>
        <v>24050.525074508125</v>
      </c>
      <c r="R12" s="36">
        <f t="shared" si="12"/>
        <v>76592.4398119709</v>
      </c>
      <c r="S12" s="37">
        <f t="shared" si="13"/>
        <v>9.601222227391453</v>
      </c>
      <c r="T12" s="38">
        <f t="shared" si="14"/>
        <v>262087.30755828918</v>
      </c>
    </row>
    <row r="13" spans="1:20" ht="12.75">
      <c r="A13" s="23">
        <v>102000</v>
      </c>
      <c r="B13" s="24">
        <v>9</v>
      </c>
      <c r="C13" s="25">
        <f>$D$64+(E13-$C$64)/($C$65-$C$64)*($D$65-$D$64)</f>
        <v>6.316597976770327</v>
      </c>
      <c r="D13" s="26">
        <v>0.25</v>
      </c>
      <c r="E13" s="27">
        <f t="shared" si="0"/>
        <v>0.23417010116148368</v>
      </c>
      <c r="F13" s="28">
        <f t="shared" si="1"/>
        <v>1.5791494941925817</v>
      </c>
      <c r="G13" s="31">
        <v>610000</v>
      </c>
      <c r="H13" s="29">
        <f t="shared" si="2"/>
        <v>619787.3691042797</v>
      </c>
      <c r="I13" s="29">
        <f t="shared" si="3"/>
        <v>39149.47641711897</v>
      </c>
      <c r="J13" s="30">
        <f t="shared" si="4"/>
        <v>9787.369104279742</v>
      </c>
      <c r="K13" s="30">
        <f t="shared" si="5"/>
        <v>29362.107312839227</v>
      </c>
      <c r="L13" s="32">
        <f t="shared" si="6"/>
        <v>154946.84227606992</v>
      </c>
      <c r="M13" s="33">
        <f t="shared" si="7"/>
        <v>98693.71629164559</v>
      </c>
      <c r="N13" s="34">
        <f t="shared" si="8"/>
        <v>185.86037229363964</v>
      </c>
      <c r="O13" s="35">
        <f t="shared" si="9"/>
        <v>1065892.1359497728</v>
      </c>
      <c r="P13" s="32">
        <f t="shared" si="10"/>
        <v>61836.59800083941</v>
      </c>
      <c r="Q13" s="32">
        <f t="shared" si="11"/>
        <v>28305.071449577015</v>
      </c>
      <c r="R13" s="36">
        <f t="shared" si="12"/>
        <v>90141.66945041643</v>
      </c>
      <c r="S13" s="37">
        <f t="shared" si="13"/>
        <v>9.70757865163727</v>
      </c>
      <c r="T13" s="38">
        <f t="shared" si="14"/>
        <v>245088.51172648635</v>
      </c>
    </row>
    <row r="14" spans="1:20" ht="12.75">
      <c r="A14" s="23">
        <v>102000</v>
      </c>
      <c r="B14" s="24">
        <v>9</v>
      </c>
      <c r="C14" s="25">
        <f aca="true" t="shared" si="15" ref="C14:C25">$D$63+(E14-$C$63)/($C$64-$C$63)*($D$64-$D$63)</f>
        <v>7.253278381416261</v>
      </c>
      <c r="D14" s="26">
        <v>0.2</v>
      </c>
      <c r="E14" s="27">
        <f t="shared" si="0"/>
        <v>0.18733608092918697</v>
      </c>
      <c r="F14" s="28">
        <f t="shared" si="1"/>
        <v>1.8133195953540653</v>
      </c>
      <c r="G14" s="31">
        <v>610000</v>
      </c>
      <c r="H14" s="29">
        <f t="shared" si="2"/>
        <v>621265.5295871847</v>
      </c>
      <c r="I14" s="29">
        <f t="shared" si="3"/>
        <v>45062.11834873851</v>
      </c>
      <c r="J14" s="30">
        <f t="shared" si="4"/>
        <v>11265.529587184628</v>
      </c>
      <c r="K14" s="30">
        <f t="shared" si="5"/>
        <v>33796.58876155388</v>
      </c>
      <c r="L14" s="32">
        <f t="shared" si="6"/>
        <v>124253.10591743696</v>
      </c>
      <c r="M14" s="33">
        <f t="shared" si="7"/>
        <v>99780.16424658072</v>
      </c>
      <c r="N14" s="34">
        <f t="shared" si="8"/>
        <v>187.90637510890704</v>
      </c>
      <c r="O14" s="35">
        <f t="shared" si="9"/>
        <v>1077625.7738630716</v>
      </c>
      <c r="P14" s="32">
        <f t="shared" si="10"/>
        <v>71175.61593183248</v>
      </c>
      <c r="Q14" s="32">
        <f t="shared" si="11"/>
        <v>32579.911566137947</v>
      </c>
      <c r="R14" s="36">
        <f t="shared" si="12"/>
        <v>103755.52749797043</v>
      </c>
      <c r="S14" s="37">
        <f t="shared" si="13"/>
        <v>9.81444238490958</v>
      </c>
      <c r="T14" s="38">
        <f t="shared" si="14"/>
        <v>228008.63341540738</v>
      </c>
    </row>
    <row r="15" spans="1:20" ht="12.75">
      <c r="A15" s="23">
        <v>102000</v>
      </c>
      <c r="B15" s="24">
        <v>9</v>
      </c>
      <c r="C15" s="25">
        <f t="shared" si="15"/>
        <v>7.440614462345448</v>
      </c>
      <c r="D15" s="26">
        <v>0.19</v>
      </c>
      <c r="E15" s="27">
        <f t="shared" si="0"/>
        <v>0.1779692768827276</v>
      </c>
      <c r="F15" s="28">
        <f t="shared" si="1"/>
        <v>1.860153615586362</v>
      </c>
      <c r="G15" s="31">
        <v>610000</v>
      </c>
      <c r="H15" s="29">
        <f t="shared" si="2"/>
        <v>621562.0081680492</v>
      </c>
      <c r="I15" s="29">
        <f t="shared" si="3"/>
        <v>46248.032672196656</v>
      </c>
      <c r="J15" s="30">
        <f t="shared" si="4"/>
        <v>11562.008168049164</v>
      </c>
      <c r="K15" s="30">
        <f t="shared" si="5"/>
        <v>34686.0245041475</v>
      </c>
      <c r="L15" s="32">
        <f t="shared" si="6"/>
        <v>118096.78155192934</v>
      </c>
      <c r="M15" s="33">
        <f t="shared" si="7"/>
        <v>99998.07600351614</v>
      </c>
      <c r="N15" s="34">
        <f t="shared" si="8"/>
        <v>188.31674733718035</v>
      </c>
      <c r="O15" s="35">
        <f t="shared" si="9"/>
        <v>1079979.2208379742</v>
      </c>
      <c r="P15" s="32">
        <f t="shared" si="10"/>
        <v>73048.76760573463</v>
      </c>
      <c r="Q15" s="32">
        <f t="shared" si="11"/>
        <v>33437.327621998185</v>
      </c>
      <c r="R15" s="36">
        <f t="shared" si="12"/>
        <v>106486.09522773282</v>
      </c>
      <c r="S15" s="37">
        <f t="shared" si="13"/>
        <v>9.835876328214702</v>
      </c>
      <c r="T15" s="38">
        <f t="shared" si="14"/>
        <v>224582.87677966215</v>
      </c>
    </row>
    <row r="16" spans="1:20" ht="12.75">
      <c r="A16" s="23">
        <v>102000</v>
      </c>
      <c r="B16" s="24">
        <v>9</v>
      </c>
      <c r="C16" s="25">
        <f t="shared" si="15"/>
        <v>7.627950543274635</v>
      </c>
      <c r="D16" s="26">
        <v>0.18</v>
      </c>
      <c r="E16" s="27">
        <f t="shared" si="0"/>
        <v>0.16860247283626825</v>
      </c>
      <c r="F16" s="28">
        <f t="shared" si="1"/>
        <v>1.9069876358186588</v>
      </c>
      <c r="G16" s="31">
        <v>610000</v>
      </c>
      <c r="H16" s="29">
        <f t="shared" si="2"/>
        <v>621858.7698533576</v>
      </c>
      <c r="I16" s="29">
        <f t="shared" si="3"/>
        <v>47435.079413430154</v>
      </c>
      <c r="J16" s="30">
        <f t="shared" si="4"/>
        <v>11858.769853357539</v>
      </c>
      <c r="K16" s="30">
        <f t="shared" si="5"/>
        <v>35576.309560072616</v>
      </c>
      <c r="L16" s="32">
        <f t="shared" si="6"/>
        <v>111934.57857360436</v>
      </c>
      <c r="M16" s="33">
        <f t="shared" si="7"/>
        <v>100216.1958422178</v>
      </c>
      <c r="N16" s="34">
        <f t="shared" si="8"/>
        <v>188.72751142580705</v>
      </c>
      <c r="O16" s="35">
        <f t="shared" si="9"/>
        <v>1082334.915095952</v>
      </c>
      <c r="P16" s="32">
        <f t="shared" si="10"/>
        <v>74923.70793351294</v>
      </c>
      <c r="Q16" s="32">
        <f t="shared" si="11"/>
        <v>34295.562415910004</v>
      </c>
      <c r="R16" s="36">
        <f t="shared" si="12"/>
        <v>109219.27034942294</v>
      </c>
      <c r="S16" s="37">
        <f t="shared" si="13"/>
        <v>9.8573307385788</v>
      </c>
      <c r="T16" s="38">
        <f t="shared" si="14"/>
        <v>221153.84892302728</v>
      </c>
    </row>
    <row r="17" spans="1:20" ht="12.75">
      <c r="A17" s="23">
        <v>102000</v>
      </c>
      <c r="B17" s="24">
        <v>9</v>
      </c>
      <c r="C17" s="25">
        <f t="shared" si="15"/>
        <v>7.8152866242038215</v>
      </c>
      <c r="D17" s="26">
        <v>0.17</v>
      </c>
      <c r="E17" s="27">
        <f t="shared" si="0"/>
        <v>0.1592356687898089</v>
      </c>
      <c r="F17" s="28">
        <f t="shared" si="1"/>
        <v>1.9538216560509554</v>
      </c>
      <c r="G17" s="31">
        <v>610000</v>
      </c>
      <c r="H17" s="29">
        <f t="shared" si="2"/>
        <v>622155.8150488039</v>
      </c>
      <c r="I17" s="29">
        <f t="shared" si="3"/>
        <v>48623.26019521544</v>
      </c>
      <c r="J17" s="30">
        <f t="shared" si="4"/>
        <v>12155.81504880386</v>
      </c>
      <c r="K17" s="30">
        <f t="shared" si="5"/>
        <v>36467.44514641158</v>
      </c>
      <c r="L17" s="32">
        <f t="shared" si="6"/>
        <v>105766.48855829667</v>
      </c>
      <c r="M17" s="33">
        <f t="shared" si="7"/>
        <v>100434.52406087084</v>
      </c>
      <c r="N17" s="34">
        <f t="shared" si="8"/>
        <v>189.13866793633045</v>
      </c>
      <c r="O17" s="35">
        <f t="shared" si="9"/>
        <v>1084692.8598574053</v>
      </c>
      <c r="P17" s="32">
        <f t="shared" si="10"/>
        <v>76800.4394783428</v>
      </c>
      <c r="Q17" s="32">
        <f t="shared" si="11"/>
        <v>35154.61712114076</v>
      </c>
      <c r="R17" s="36">
        <f t="shared" si="12"/>
        <v>111955.05659948356</v>
      </c>
      <c r="S17" s="37">
        <f t="shared" si="13"/>
        <v>9.878805645331559</v>
      </c>
      <c r="T17" s="38">
        <f t="shared" si="14"/>
        <v>217721.54515778023</v>
      </c>
    </row>
    <row r="18" spans="1:20" ht="12.75">
      <c r="A18" s="23">
        <v>102000</v>
      </c>
      <c r="B18" s="24">
        <v>9</v>
      </c>
      <c r="C18" s="25">
        <f t="shared" si="15"/>
        <v>8.002622705133009</v>
      </c>
      <c r="D18" s="26">
        <v>0.16</v>
      </c>
      <c r="E18" s="27">
        <f t="shared" si="0"/>
        <v>0.14986886474334957</v>
      </c>
      <c r="F18" s="28">
        <f t="shared" si="1"/>
        <v>2.000655676283252</v>
      </c>
      <c r="G18" s="31">
        <v>610000</v>
      </c>
      <c r="H18" s="29">
        <f t="shared" si="2"/>
        <v>622453.1441608578</v>
      </c>
      <c r="I18" s="29">
        <f t="shared" si="3"/>
        <v>49812.5766434311</v>
      </c>
      <c r="J18" s="30">
        <f t="shared" si="4"/>
        <v>12453.144160857775</v>
      </c>
      <c r="K18" s="30">
        <f t="shared" si="5"/>
        <v>37359.43248257333</v>
      </c>
      <c r="L18" s="32">
        <f t="shared" si="6"/>
        <v>99592.50306573726</v>
      </c>
      <c r="M18" s="33">
        <f t="shared" si="7"/>
        <v>100653.06095823046</v>
      </c>
      <c r="N18" s="34">
        <f t="shared" si="8"/>
        <v>189.5502174313675</v>
      </c>
      <c r="O18" s="35">
        <f t="shared" si="9"/>
        <v>1087053.0583488892</v>
      </c>
      <c r="P18" s="32">
        <f t="shared" si="10"/>
        <v>78678.96480829944</v>
      </c>
      <c r="Q18" s="32">
        <f t="shared" si="11"/>
        <v>36014.49291320069</v>
      </c>
      <c r="R18" s="36">
        <f t="shared" si="12"/>
        <v>114693.45772150013</v>
      </c>
      <c r="S18" s="37">
        <f t="shared" si="13"/>
        <v>9.900301077858733</v>
      </c>
      <c r="T18" s="38">
        <f t="shared" si="14"/>
        <v>214285.9607872374</v>
      </c>
    </row>
    <row r="19" spans="1:20" ht="12.75" hidden="1">
      <c r="A19" s="23">
        <v>102000</v>
      </c>
      <c r="B19" s="24">
        <v>9</v>
      </c>
      <c r="C19" s="25">
        <f t="shared" si="15"/>
        <v>8.049456725365305</v>
      </c>
      <c r="D19" s="26">
        <v>0.1575</v>
      </c>
      <c r="E19" s="27">
        <f t="shared" si="0"/>
        <v>0.14752716373173472</v>
      </c>
      <c r="F19" s="28">
        <f t="shared" si="1"/>
        <v>2.012364181341326</v>
      </c>
      <c r="G19" s="31">
        <v>610000</v>
      </c>
      <c r="H19" s="29">
        <f t="shared" si="2"/>
        <v>622527.5208485484</v>
      </c>
      <c r="I19" s="29">
        <f t="shared" si="3"/>
        <v>50110.083394193374</v>
      </c>
      <c r="J19" s="30">
        <f t="shared" si="4"/>
        <v>12527.520848548344</v>
      </c>
      <c r="K19" s="30">
        <f t="shared" si="5"/>
        <v>37582.562545645036</v>
      </c>
      <c r="L19" s="32">
        <f t="shared" si="6"/>
        <v>98048.08453364637</v>
      </c>
      <c r="M19" s="33">
        <f t="shared" si="7"/>
        <v>100707.72782368303</v>
      </c>
      <c r="N19" s="34">
        <f t="shared" si="8"/>
        <v>189.6531662749911</v>
      </c>
      <c r="O19" s="35">
        <f t="shared" si="9"/>
        <v>1087643.460495777</v>
      </c>
      <c r="P19" s="32">
        <f t="shared" si="10"/>
        <v>79148.87672112844</v>
      </c>
      <c r="Q19" s="32">
        <f t="shared" si="11"/>
        <v>36229.59029400181</v>
      </c>
      <c r="R19" s="36">
        <f t="shared" si="12"/>
        <v>115378.46701513026</v>
      </c>
      <c r="S19" s="37">
        <f t="shared" si="13"/>
        <v>9.905678146591773</v>
      </c>
      <c r="T19" s="38">
        <f t="shared" si="14"/>
        <v>213426.55154877662</v>
      </c>
    </row>
    <row r="20" spans="1:20" ht="12.75" hidden="1">
      <c r="A20" s="23">
        <v>102000</v>
      </c>
      <c r="B20" s="24">
        <v>9</v>
      </c>
      <c r="C20" s="25">
        <f t="shared" si="15"/>
        <v>8.096290745597603</v>
      </c>
      <c r="D20" s="26">
        <v>0.155</v>
      </c>
      <c r="E20" s="27">
        <f t="shared" si="0"/>
        <v>0.14518546272011987</v>
      </c>
      <c r="F20" s="28">
        <f t="shared" si="1"/>
        <v>2.0240726863994007</v>
      </c>
      <c r="G20" s="31">
        <v>610000</v>
      </c>
      <c r="H20" s="29">
        <f t="shared" si="2"/>
        <v>622601.9153128469</v>
      </c>
      <c r="I20" s="29">
        <f t="shared" si="3"/>
        <v>50407.66125138745</v>
      </c>
      <c r="J20" s="30">
        <f t="shared" si="4"/>
        <v>12601.915312846862</v>
      </c>
      <c r="K20" s="30">
        <f t="shared" si="5"/>
        <v>37805.74593854058</v>
      </c>
      <c r="L20" s="32">
        <f t="shared" si="6"/>
        <v>96503.29687349126</v>
      </c>
      <c r="M20" s="33">
        <f t="shared" si="7"/>
        <v>100762.40775494245</v>
      </c>
      <c r="N20" s="34">
        <f t="shared" si="8"/>
        <v>189.7561397241906</v>
      </c>
      <c r="O20" s="35">
        <f t="shared" si="9"/>
        <v>1088234.0037533783</v>
      </c>
      <c r="P20" s="32">
        <f t="shared" si="10"/>
        <v>79618.90094656649</v>
      </c>
      <c r="Q20" s="32">
        <f t="shared" si="11"/>
        <v>36444.73908475313</v>
      </c>
      <c r="R20" s="36">
        <f t="shared" si="12"/>
        <v>116063.6400313196</v>
      </c>
      <c r="S20" s="37">
        <f t="shared" si="13"/>
        <v>9.911056500486142</v>
      </c>
      <c r="T20" s="38">
        <f t="shared" si="14"/>
        <v>212566.93690481086</v>
      </c>
    </row>
    <row r="21" spans="1:20" ht="12.75" hidden="1">
      <c r="A21" s="23">
        <v>102000</v>
      </c>
      <c r="B21" s="24">
        <v>9</v>
      </c>
      <c r="C21" s="25">
        <f t="shared" si="15"/>
        <v>8.1431247658299</v>
      </c>
      <c r="D21" s="26">
        <v>0.1525</v>
      </c>
      <c r="E21" s="27">
        <f t="shared" si="0"/>
        <v>0.14284376170850505</v>
      </c>
      <c r="F21" s="28">
        <f t="shared" si="1"/>
        <v>2.035781191457475</v>
      </c>
      <c r="G21" s="31">
        <v>610000</v>
      </c>
      <c r="H21" s="29">
        <f t="shared" si="2"/>
        <v>622676.3275601272</v>
      </c>
      <c r="I21" s="29">
        <f t="shared" si="3"/>
        <v>50705.31024050883</v>
      </c>
      <c r="J21" s="30">
        <f t="shared" si="4"/>
        <v>12676.327560127207</v>
      </c>
      <c r="K21" s="30">
        <f t="shared" si="5"/>
        <v>38028.98268038162</v>
      </c>
      <c r="L21" s="32">
        <f t="shared" si="6"/>
        <v>94958.1399529194</v>
      </c>
      <c r="M21" s="33">
        <f t="shared" si="7"/>
        <v>100817.10075669349</v>
      </c>
      <c r="N21" s="34">
        <f t="shared" si="8"/>
        <v>189.85913778778834</v>
      </c>
      <c r="O21" s="35">
        <f t="shared" si="9"/>
        <v>1088824.6881722899</v>
      </c>
      <c r="P21" s="32">
        <f t="shared" si="10"/>
        <v>80089.03752488371</v>
      </c>
      <c r="Q21" s="32">
        <f t="shared" si="11"/>
        <v>36659.939303887884</v>
      </c>
      <c r="R21" s="36">
        <f t="shared" si="12"/>
        <v>116748.97682877159</v>
      </c>
      <c r="S21" s="37">
        <f t="shared" si="13"/>
        <v>9.916436140002638</v>
      </c>
      <c r="T21" s="38">
        <f t="shared" si="14"/>
        <v>211707.11678169097</v>
      </c>
    </row>
    <row r="22" spans="1:20" ht="12.75" hidden="1">
      <c r="A22" s="23">
        <v>102000</v>
      </c>
      <c r="B22" s="24">
        <v>9</v>
      </c>
      <c r="C22" s="25">
        <f t="shared" si="15"/>
        <v>8.152491569876359</v>
      </c>
      <c r="D22" s="26">
        <v>0.152</v>
      </c>
      <c r="E22" s="27">
        <f t="shared" si="0"/>
        <v>0.14237542150618207</v>
      </c>
      <c r="F22" s="28">
        <f t="shared" si="1"/>
        <v>2.0381228924690897</v>
      </c>
      <c r="G22" s="31">
        <v>610000</v>
      </c>
      <c r="H22" s="29">
        <f t="shared" si="2"/>
        <v>622691.2121441022</v>
      </c>
      <c r="I22" s="29">
        <f t="shared" si="3"/>
        <v>50764.84857640885</v>
      </c>
      <c r="J22" s="30">
        <f t="shared" si="4"/>
        <v>12691.212144102212</v>
      </c>
      <c r="K22" s="30">
        <f t="shared" si="5"/>
        <v>38073.63643230663</v>
      </c>
      <c r="L22" s="32">
        <f t="shared" si="6"/>
        <v>94649.06424590353</v>
      </c>
      <c r="M22" s="33">
        <f t="shared" si="7"/>
        <v>100828.04092591512</v>
      </c>
      <c r="N22" s="34">
        <f t="shared" si="8"/>
        <v>189.8797403550124</v>
      </c>
      <c r="O22" s="35">
        <f t="shared" si="9"/>
        <v>1088942.8419998835</v>
      </c>
      <c r="P22" s="32">
        <f t="shared" si="10"/>
        <v>80183.0783264378</v>
      </c>
      <c r="Q22" s="32">
        <f t="shared" si="11"/>
        <v>36702.9855207436</v>
      </c>
      <c r="R22" s="36">
        <f t="shared" si="12"/>
        <v>116886.06384718139</v>
      </c>
      <c r="S22" s="37">
        <f t="shared" si="13"/>
        <v>9.91751222222116</v>
      </c>
      <c r="T22" s="38">
        <f t="shared" si="14"/>
        <v>211535.1280930849</v>
      </c>
    </row>
    <row r="23" spans="1:20" ht="12.75" hidden="1">
      <c r="A23" s="23">
        <v>102000</v>
      </c>
      <c r="B23" s="24">
        <v>9</v>
      </c>
      <c r="C23" s="25">
        <f t="shared" si="15"/>
        <v>8.161858373922819</v>
      </c>
      <c r="D23" s="26">
        <v>0.1515</v>
      </c>
      <c r="E23" s="27">
        <f t="shared" si="0"/>
        <v>0.1419070813038591</v>
      </c>
      <c r="F23" s="28">
        <f t="shared" si="1"/>
        <v>2.0404645934807046</v>
      </c>
      <c r="G23" s="31">
        <v>610000</v>
      </c>
      <c r="H23" s="29">
        <f t="shared" si="2"/>
        <v>622706.0974397026</v>
      </c>
      <c r="I23" s="29">
        <f t="shared" si="3"/>
        <v>50824.38975881036</v>
      </c>
      <c r="J23" s="30">
        <f t="shared" si="4"/>
        <v>12706.09743970259</v>
      </c>
      <c r="K23" s="30">
        <f t="shared" si="5"/>
        <v>38118.292319107764</v>
      </c>
      <c r="L23" s="32">
        <f t="shared" si="6"/>
        <v>94339.97376211493</v>
      </c>
      <c r="M23" s="33">
        <f t="shared" si="7"/>
        <v>100838.9816181814</v>
      </c>
      <c r="N23" s="34">
        <f t="shared" si="8"/>
        <v>189.90034390723602</v>
      </c>
      <c r="O23" s="35">
        <f t="shared" si="9"/>
        <v>1089061.0014763593</v>
      </c>
      <c r="P23" s="32">
        <f t="shared" si="10"/>
        <v>80277.12362404098</v>
      </c>
      <c r="Q23" s="32">
        <f t="shared" si="11"/>
        <v>36746.03379561989</v>
      </c>
      <c r="R23" s="36">
        <f t="shared" si="12"/>
        <v>117023.15741966087</v>
      </c>
      <c r="S23" s="37">
        <f t="shared" si="13"/>
        <v>9.918588355886694</v>
      </c>
      <c r="T23" s="38">
        <f t="shared" si="14"/>
        <v>211363.1311817758</v>
      </c>
    </row>
    <row r="24" spans="1:20" ht="12.75" hidden="1">
      <c r="A24" s="23">
        <v>102000</v>
      </c>
      <c r="B24" s="24">
        <v>9</v>
      </c>
      <c r="C24" s="25">
        <f t="shared" si="15"/>
        <v>8.171225177969276</v>
      </c>
      <c r="D24" s="26">
        <v>0.151</v>
      </c>
      <c r="E24" s="27">
        <f t="shared" si="0"/>
        <v>0.14143874110153615</v>
      </c>
      <c r="F24" s="28">
        <f t="shared" si="1"/>
        <v>2.042806294492319</v>
      </c>
      <c r="G24" s="31">
        <v>610000</v>
      </c>
      <c r="H24" s="29">
        <f t="shared" si="2"/>
        <v>622720.9834469793</v>
      </c>
      <c r="I24" s="29">
        <f t="shared" si="3"/>
        <v>50883.93378791746</v>
      </c>
      <c r="J24" s="30">
        <f t="shared" si="4"/>
        <v>12720.983446979366</v>
      </c>
      <c r="K24" s="30">
        <f t="shared" si="5"/>
        <v>38162.9503409381</v>
      </c>
      <c r="L24" s="32">
        <f t="shared" si="6"/>
        <v>94030.86850049387</v>
      </c>
      <c r="M24" s="33">
        <f t="shared" si="7"/>
        <v>100849.92283352982</v>
      </c>
      <c r="N24" s="34">
        <f t="shared" si="8"/>
        <v>189.9209484445299</v>
      </c>
      <c r="O24" s="35">
        <f t="shared" si="9"/>
        <v>1089179.1666021221</v>
      </c>
      <c r="P24" s="32">
        <f t="shared" si="10"/>
        <v>80371.17341801565</v>
      </c>
      <c r="Q24" s="32">
        <f t="shared" si="11"/>
        <v>36789.08412866433</v>
      </c>
      <c r="R24" s="36">
        <f t="shared" si="12"/>
        <v>117160.25754667999</v>
      </c>
      <c r="S24" s="37">
        <f t="shared" si="13"/>
        <v>9.919664541002934</v>
      </c>
      <c r="T24" s="38">
        <f t="shared" si="14"/>
        <v>211191.12604717386</v>
      </c>
    </row>
    <row r="25" spans="1:20" ht="12.75" hidden="1">
      <c r="A25" s="23">
        <v>102000</v>
      </c>
      <c r="B25" s="24">
        <v>9</v>
      </c>
      <c r="C25" s="25">
        <f t="shared" si="15"/>
        <v>8.180591982015736</v>
      </c>
      <c r="D25" s="26">
        <v>0.1505</v>
      </c>
      <c r="E25" s="27">
        <f t="shared" si="0"/>
        <v>0.14097040089921317</v>
      </c>
      <c r="F25" s="28">
        <f t="shared" si="1"/>
        <v>2.045147995503934</v>
      </c>
      <c r="G25" s="31">
        <v>610000</v>
      </c>
      <c r="H25" s="29">
        <f t="shared" si="2"/>
        <v>622735.8701659836</v>
      </c>
      <c r="I25" s="29">
        <f t="shared" si="3"/>
        <v>50943.48066393438</v>
      </c>
      <c r="J25" s="30">
        <f t="shared" si="4"/>
        <v>12735.870165983595</v>
      </c>
      <c r="K25" s="30">
        <f t="shared" si="5"/>
        <v>38207.61049795079</v>
      </c>
      <c r="L25" s="32">
        <f t="shared" si="6"/>
        <v>93721.74845998052</v>
      </c>
      <c r="M25" s="33">
        <f t="shared" si="7"/>
        <v>100860.86457199792</v>
      </c>
      <c r="N25" s="34">
        <f t="shared" si="8"/>
        <v>189.9415539669647</v>
      </c>
      <c r="O25" s="35">
        <f t="shared" si="9"/>
        <v>1089297.3373775776</v>
      </c>
      <c r="P25" s="32">
        <f t="shared" si="10"/>
        <v>80465.22770868437</v>
      </c>
      <c r="Q25" s="32">
        <f t="shared" si="11"/>
        <v>36832.136520024564</v>
      </c>
      <c r="R25" s="36">
        <f t="shared" si="12"/>
        <v>117297.36422870893</v>
      </c>
      <c r="S25" s="37">
        <f t="shared" si="13"/>
        <v>9.920740777573567</v>
      </c>
      <c r="T25" s="38">
        <f t="shared" si="14"/>
        <v>211019.11268868943</v>
      </c>
    </row>
    <row r="26" spans="1:20" ht="12.75">
      <c r="A26" s="39">
        <v>102000</v>
      </c>
      <c r="B26" s="40">
        <v>9</v>
      </c>
      <c r="C26" s="41">
        <f aca="true" t="shared" si="16" ref="C26:C31">$D$62+(E26-$C$62)/($C$63-$C$62)*($D$63-$D$62)</f>
        <v>8.379917572124391</v>
      </c>
      <c r="D26" s="42">
        <v>0.15</v>
      </c>
      <c r="E26" s="43">
        <f t="shared" si="0"/>
        <v>0.1405020606968902</v>
      </c>
      <c r="F26" s="44">
        <f t="shared" si="1"/>
        <v>2.094979393031098</v>
      </c>
      <c r="G26" s="78">
        <v>610000</v>
      </c>
      <c r="H26" s="45">
        <f t="shared" si="2"/>
        <v>623052.8283618788</v>
      </c>
      <c r="I26" s="45">
        <f t="shared" si="3"/>
        <v>52211.3134475151</v>
      </c>
      <c r="J26" s="46">
        <f t="shared" si="4"/>
        <v>13052.828361878775</v>
      </c>
      <c r="K26" s="46">
        <f t="shared" si="5"/>
        <v>39158.48508563633</v>
      </c>
      <c r="L26" s="47">
        <f t="shared" si="6"/>
        <v>93457.92425428181</v>
      </c>
      <c r="M26" s="48">
        <f t="shared" si="7"/>
        <v>101093.8288459809</v>
      </c>
      <c r="N26" s="44">
        <f t="shared" si="8"/>
        <v>190.3802731511288</v>
      </c>
      <c r="O26" s="49">
        <f t="shared" si="9"/>
        <v>1091813.3515365936</v>
      </c>
      <c r="P26" s="47">
        <f t="shared" si="10"/>
        <v>82467.76959035012</v>
      </c>
      <c r="Q26" s="47">
        <f t="shared" si="11"/>
        <v>37748.779622553426</v>
      </c>
      <c r="R26" s="50">
        <f t="shared" si="12"/>
        <v>120216.54921290354</v>
      </c>
      <c r="S26" s="51">
        <f t="shared" si="13"/>
        <v>9.943655296325991</v>
      </c>
      <c r="T26" s="50">
        <f t="shared" si="14"/>
        <v>213674.47346718534</v>
      </c>
    </row>
    <row r="27" spans="1:20" ht="12.75">
      <c r="A27" s="23">
        <v>102000</v>
      </c>
      <c r="B27" s="24">
        <v>9</v>
      </c>
      <c r="C27" s="25">
        <f t="shared" si="16"/>
        <v>8.754589733982765</v>
      </c>
      <c r="D27" s="26">
        <v>0.14</v>
      </c>
      <c r="E27" s="27">
        <f t="shared" si="0"/>
        <v>0.13113525665043088</v>
      </c>
      <c r="F27" s="28">
        <f t="shared" si="1"/>
        <v>2.1886474334956914</v>
      </c>
      <c r="G27" s="31">
        <v>610000</v>
      </c>
      <c r="H27" s="29">
        <f t="shared" si="2"/>
        <v>623649.4885246027</v>
      </c>
      <c r="I27" s="29">
        <f t="shared" si="3"/>
        <v>54597.95409841089</v>
      </c>
      <c r="J27" s="30">
        <f t="shared" si="4"/>
        <v>13649.488524602722</v>
      </c>
      <c r="K27" s="30">
        <f t="shared" si="5"/>
        <v>40948.46557380817</v>
      </c>
      <c r="L27" s="32">
        <f t="shared" si="6"/>
        <v>87310.9283934444</v>
      </c>
      <c r="M27" s="33">
        <f t="shared" si="7"/>
        <v>101532.374065583</v>
      </c>
      <c r="N27" s="28">
        <f t="shared" si="8"/>
        <v>191.20614313399562</v>
      </c>
      <c r="O27" s="35">
        <f t="shared" si="9"/>
        <v>1096549.6399082965</v>
      </c>
      <c r="P27" s="32">
        <f t="shared" si="10"/>
        <v>86237.46849844001</v>
      </c>
      <c r="Q27" s="32">
        <f t="shared" si="11"/>
        <v>39474.32081315108</v>
      </c>
      <c r="R27" s="36">
        <f t="shared" si="12"/>
        <v>125711.78931159108</v>
      </c>
      <c r="S27" s="37">
        <f t="shared" si="13"/>
        <v>9.986790891696689</v>
      </c>
      <c r="T27" s="38">
        <f t="shared" si="14"/>
        <v>213022.71770503547</v>
      </c>
    </row>
    <row r="28" spans="1:20" ht="12.75">
      <c r="A28" s="23">
        <v>102000</v>
      </c>
      <c r="B28" s="24">
        <v>9</v>
      </c>
      <c r="C28" s="25">
        <f t="shared" si="16"/>
        <v>9.12926189584114</v>
      </c>
      <c r="D28" s="26">
        <v>0.13</v>
      </c>
      <c r="E28" s="27">
        <f t="shared" si="0"/>
        <v>0.12176845260397151</v>
      </c>
      <c r="F28" s="28">
        <f t="shared" si="1"/>
        <v>2.282315473960285</v>
      </c>
      <c r="G28" s="31">
        <v>610000</v>
      </c>
      <c r="H28" s="29">
        <f t="shared" si="2"/>
        <v>624247.2925537319</v>
      </c>
      <c r="I28" s="29">
        <f t="shared" si="3"/>
        <v>56989.17021492781</v>
      </c>
      <c r="J28" s="30">
        <f t="shared" si="4"/>
        <v>14247.292553731953</v>
      </c>
      <c r="K28" s="30">
        <f t="shared" si="5"/>
        <v>42741.87766119586</v>
      </c>
      <c r="L28" s="32">
        <f t="shared" si="6"/>
        <v>81152.14803198515</v>
      </c>
      <c r="M28" s="33">
        <f t="shared" si="7"/>
        <v>101971.76002699298</v>
      </c>
      <c r="N28" s="28">
        <f t="shared" si="8"/>
        <v>192.0335964049509</v>
      </c>
      <c r="O28" s="35">
        <f t="shared" si="9"/>
        <v>1101295.0082915244</v>
      </c>
      <c r="P28" s="32">
        <f t="shared" si="10"/>
        <v>90014.3943544785</v>
      </c>
      <c r="Q28" s="32">
        <f t="shared" si="11"/>
        <v>41203.17006539281</v>
      </c>
      <c r="R28" s="36">
        <f t="shared" si="12"/>
        <v>131217.5644198713</v>
      </c>
      <c r="S28" s="37">
        <f t="shared" si="13"/>
        <v>10.030009182982916</v>
      </c>
      <c r="T28" s="38">
        <f t="shared" si="14"/>
        <v>212369.71245185647</v>
      </c>
    </row>
    <row r="29" spans="1:20" ht="12.75">
      <c r="A29" s="23">
        <v>102000</v>
      </c>
      <c r="B29" s="24">
        <v>9</v>
      </c>
      <c r="C29" s="25">
        <f t="shared" si="16"/>
        <v>9.503934057699514</v>
      </c>
      <c r="D29" s="26">
        <v>0.12</v>
      </c>
      <c r="E29" s="27">
        <f t="shared" si="0"/>
        <v>0.11240164855751217</v>
      </c>
      <c r="F29" s="28">
        <f t="shared" si="1"/>
        <v>2.3759835144248784</v>
      </c>
      <c r="G29" s="31">
        <v>610000</v>
      </c>
      <c r="H29" s="29">
        <f t="shared" si="2"/>
        <v>624846.2437418085</v>
      </c>
      <c r="I29" s="29">
        <f t="shared" si="3"/>
        <v>59384.974967233844</v>
      </c>
      <c r="J29" s="30">
        <f t="shared" si="4"/>
        <v>14846.243741808461</v>
      </c>
      <c r="K29" s="30">
        <f t="shared" si="5"/>
        <v>44538.731225425385</v>
      </c>
      <c r="L29" s="32">
        <f t="shared" si="6"/>
        <v>74981.54924901701</v>
      </c>
      <c r="M29" s="33">
        <f t="shared" si="7"/>
        <v>102411.98915022922</v>
      </c>
      <c r="N29" s="28">
        <f t="shared" si="8"/>
        <v>192.86263752138228</v>
      </c>
      <c r="O29" s="35">
        <f t="shared" si="9"/>
        <v>1106049.4828224757</v>
      </c>
      <c r="P29" s="32">
        <f t="shared" si="10"/>
        <v>93798.56796074587</v>
      </c>
      <c r="Q29" s="32">
        <f t="shared" si="11"/>
        <v>42935.336901310075</v>
      </c>
      <c r="R29" s="36">
        <f t="shared" si="12"/>
        <v>136733.90486205596</v>
      </c>
      <c r="S29" s="37">
        <f t="shared" si="13"/>
        <v>10.073310408219267</v>
      </c>
      <c r="T29" s="38">
        <f t="shared" si="14"/>
        <v>211715.454111073</v>
      </c>
    </row>
    <row r="30" spans="1:20" ht="12.75">
      <c r="A30" s="23">
        <v>102000</v>
      </c>
      <c r="B30" s="24">
        <v>9</v>
      </c>
      <c r="C30" s="25">
        <f t="shared" si="16"/>
        <v>9.878606219557888</v>
      </c>
      <c r="D30" s="26">
        <v>0.11</v>
      </c>
      <c r="E30" s="27">
        <f t="shared" si="0"/>
        <v>0.10303484451105283</v>
      </c>
      <c r="F30" s="28">
        <f t="shared" si="1"/>
        <v>2.469651554889472</v>
      </c>
      <c r="G30" s="31">
        <v>610000</v>
      </c>
      <c r="H30" s="29">
        <f t="shared" si="2"/>
        <v>625446.3453940229</v>
      </c>
      <c r="I30" s="29">
        <f t="shared" si="3"/>
        <v>61785.38157609145</v>
      </c>
      <c r="J30" s="30">
        <f t="shared" si="4"/>
        <v>15446.345394022863</v>
      </c>
      <c r="K30" s="30">
        <f t="shared" si="5"/>
        <v>46339.03618206859</v>
      </c>
      <c r="L30" s="32">
        <f t="shared" si="6"/>
        <v>68799.09799334253</v>
      </c>
      <c r="M30" s="33">
        <f t="shared" si="7"/>
        <v>102853.06386460681</v>
      </c>
      <c r="N30" s="28">
        <f t="shared" si="8"/>
        <v>193.693271058185</v>
      </c>
      <c r="O30" s="35">
        <f t="shared" si="9"/>
        <v>1110813.0897377534</v>
      </c>
      <c r="P30" s="32">
        <f t="shared" si="10"/>
        <v>97590.01019943645</v>
      </c>
      <c r="Q30" s="32">
        <f t="shared" si="11"/>
        <v>44670.83087951413</v>
      </c>
      <c r="R30" s="36">
        <f t="shared" si="12"/>
        <v>142260.8410789506</v>
      </c>
      <c r="S30" s="37">
        <f t="shared" si="13"/>
        <v>10.116694806354769</v>
      </c>
      <c r="T30" s="38">
        <f t="shared" si="14"/>
        <v>211059.9390722931</v>
      </c>
    </row>
    <row r="31" spans="1:20" ht="12.75">
      <c r="A31" s="23">
        <v>102000</v>
      </c>
      <c r="B31" s="24">
        <v>9</v>
      </c>
      <c r="C31" s="25">
        <f t="shared" si="16"/>
        <v>10.065942300487075</v>
      </c>
      <c r="D31" s="26">
        <v>0.105</v>
      </c>
      <c r="E31" s="27">
        <f t="shared" si="0"/>
        <v>0.09835144248782314</v>
      </c>
      <c r="F31" s="28">
        <f t="shared" si="1"/>
        <v>2.5164855751217687</v>
      </c>
      <c r="G31" s="31">
        <v>610000</v>
      </c>
      <c r="H31" s="29">
        <f t="shared" si="2"/>
        <v>625746.8286805274</v>
      </c>
      <c r="I31" s="29">
        <f t="shared" si="3"/>
        <v>62987.3147221096</v>
      </c>
      <c r="J31" s="30">
        <f t="shared" si="4"/>
        <v>15746.8286805274</v>
      </c>
      <c r="K31" s="30">
        <f t="shared" si="5"/>
        <v>47240.4860415822</v>
      </c>
      <c r="L31" s="32">
        <f t="shared" si="6"/>
        <v>65703.41701145537</v>
      </c>
      <c r="M31" s="33">
        <f t="shared" si="7"/>
        <v>103073.91908018764</v>
      </c>
      <c r="N31" s="28">
        <f t="shared" si="8"/>
        <v>194.10918641868824</v>
      </c>
      <c r="O31" s="35">
        <f t="shared" si="9"/>
        <v>1113198.3260660267</v>
      </c>
      <c r="P31" s="32">
        <f t="shared" si="10"/>
        <v>99488.46360357213</v>
      </c>
      <c r="Q31" s="32">
        <f t="shared" si="11"/>
        <v>45539.82854408525</v>
      </c>
      <c r="R31" s="36">
        <f t="shared" si="12"/>
        <v>145028.29214765737</v>
      </c>
      <c r="S31" s="37">
        <f t="shared" si="13"/>
        <v>10.138418270182392</v>
      </c>
      <c r="T31" s="38">
        <f t="shared" si="14"/>
        <v>210731.70915911274</v>
      </c>
    </row>
    <row r="32" spans="1:20" ht="12.75">
      <c r="A32" s="23">
        <v>102000</v>
      </c>
      <c r="B32" s="24">
        <v>9</v>
      </c>
      <c r="C32" s="25">
        <f aca="true" t="shared" si="17" ref="C32:C41">$D$61+(E32-$C$61)/($C$62-$C$61)*($D$62-$D$61)</f>
        <v>10.633195953540653</v>
      </c>
      <c r="D32" s="26">
        <v>0.1</v>
      </c>
      <c r="E32" s="27">
        <f t="shared" si="0"/>
        <v>0.09366804046459348</v>
      </c>
      <c r="F32" s="28">
        <f t="shared" si="1"/>
        <v>2.6582989883851633</v>
      </c>
      <c r="G32" s="31">
        <v>610000</v>
      </c>
      <c r="H32" s="29">
        <f t="shared" si="2"/>
        <v>626658.4553799966</v>
      </c>
      <c r="I32" s="29">
        <f t="shared" si="3"/>
        <v>66633.82151998616</v>
      </c>
      <c r="J32" s="30">
        <f t="shared" si="4"/>
        <v>16658.45537999654</v>
      </c>
      <c r="K32" s="30">
        <f t="shared" si="5"/>
        <v>49975.366139989615</v>
      </c>
      <c r="L32" s="32">
        <f t="shared" si="6"/>
        <v>62665.84553799967</v>
      </c>
      <c r="M32" s="33">
        <f t="shared" si="7"/>
        <v>103743.96470429745</v>
      </c>
      <c r="N32" s="28">
        <f t="shared" si="8"/>
        <v>195.37101882129798</v>
      </c>
      <c r="O32" s="35">
        <f t="shared" si="9"/>
        <v>1120434.8188064126</v>
      </c>
      <c r="P32" s="32">
        <f t="shared" si="10"/>
        <v>105248.12109081817</v>
      </c>
      <c r="Q32" s="32">
        <f t="shared" si="11"/>
        <v>48176.25295895</v>
      </c>
      <c r="R32" s="36">
        <f t="shared" si="12"/>
        <v>153424.37404976817</v>
      </c>
      <c r="S32" s="37">
        <f t="shared" si="13"/>
        <v>10.204324397144012</v>
      </c>
      <c r="T32" s="38">
        <f t="shared" si="14"/>
        <v>216090.21958776785</v>
      </c>
    </row>
    <row r="33" spans="1:20" ht="12.75">
      <c r="A33" s="23">
        <v>102000</v>
      </c>
      <c r="B33" s="24">
        <v>9</v>
      </c>
      <c r="C33" s="25">
        <f t="shared" si="17"/>
        <v>10.633195953540653</v>
      </c>
      <c r="D33" s="26">
        <v>0.1</v>
      </c>
      <c r="E33" s="27">
        <f t="shared" si="0"/>
        <v>0.09366804046459348</v>
      </c>
      <c r="F33" s="28">
        <f t="shared" si="1"/>
        <v>2.6582989883851633</v>
      </c>
      <c r="G33" s="31">
        <v>610000</v>
      </c>
      <c r="H33" s="29">
        <f t="shared" si="2"/>
        <v>626658.4553799966</v>
      </c>
      <c r="I33" s="29">
        <f t="shared" si="3"/>
        <v>66633.82151998616</v>
      </c>
      <c r="J33" s="30">
        <f t="shared" si="4"/>
        <v>16658.45537999654</v>
      </c>
      <c r="K33" s="30">
        <f t="shared" si="5"/>
        <v>49975.366139989615</v>
      </c>
      <c r="L33" s="32">
        <f t="shared" si="6"/>
        <v>62665.84553799967</v>
      </c>
      <c r="M33" s="33">
        <f t="shared" si="7"/>
        <v>103743.96470429745</v>
      </c>
      <c r="N33" s="28">
        <f t="shared" si="8"/>
        <v>195.37101882129798</v>
      </c>
      <c r="O33" s="35">
        <f t="shared" si="9"/>
        <v>1120434.8188064126</v>
      </c>
      <c r="P33" s="32">
        <f t="shared" si="10"/>
        <v>105248.12109081817</v>
      </c>
      <c r="Q33" s="32">
        <f t="shared" si="11"/>
        <v>48176.25295895</v>
      </c>
      <c r="R33" s="36">
        <f t="shared" si="12"/>
        <v>153424.37404976817</v>
      </c>
      <c r="S33" s="37">
        <f t="shared" si="13"/>
        <v>10.204324397144012</v>
      </c>
      <c r="T33" s="38">
        <f t="shared" si="14"/>
        <v>216090.21958776785</v>
      </c>
    </row>
    <row r="34" spans="1:20" ht="12.75">
      <c r="A34" s="23">
        <v>102000</v>
      </c>
      <c r="B34" s="24">
        <v>9</v>
      </c>
      <c r="C34" s="25">
        <f t="shared" si="17"/>
        <v>10.820532034469839</v>
      </c>
      <c r="D34" s="26">
        <v>0.098</v>
      </c>
      <c r="E34" s="27">
        <f t="shared" si="0"/>
        <v>0.09179467965530161</v>
      </c>
      <c r="F34" s="28">
        <f t="shared" si="1"/>
        <v>2.7051330086174596</v>
      </c>
      <c r="G34" s="31">
        <v>610000</v>
      </c>
      <c r="H34" s="29">
        <f t="shared" si="2"/>
        <v>626960.1047443006</v>
      </c>
      <c r="I34" s="29">
        <f t="shared" si="3"/>
        <v>67840.4189772027</v>
      </c>
      <c r="J34" s="30">
        <f t="shared" si="4"/>
        <v>16960.104744300676</v>
      </c>
      <c r="K34" s="30">
        <f t="shared" si="5"/>
        <v>50880.314232902034</v>
      </c>
      <c r="L34" s="32">
        <f t="shared" si="6"/>
        <v>61442.090264941464</v>
      </c>
      <c r="M34" s="33">
        <f t="shared" si="7"/>
        <v>103965.67698706099</v>
      </c>
      <c r="N34" s="28">
        <f t="shared" si="8"/>
        <v>195.78854821389612</v>
      </c>
      <c r="O34" s="35">
        <f t="shared" si="9"/>
        <v>1122829.3114602587</v>
      </c>
      <c r="P34" s="32">
        <f t="shared" si="10"/>
        <v>107153.94177449169</v>
      </c>
      <c r="Q34" s="32">
        <f t="shared" si="11"/>
        <v>49048.62292051756</v>
      </c>
      <c r="R34" s="36">
        <f t="shared" si="12"/>
        <v>156202.56469500926</v>
      </c>
      <c r="S34" s="37">
        <f t="shared" si="13"/>
        <v>10.226132162661736</v>
      </c>
      <c r="T34" s="38">
        <f t="shared" si="14"/>
        <v>217644.6549599507</v>
      </c>
    </row>
    <row r="35" spans="1:20" ht="12.75">
      <c r="A35" s="23">
        <v>102000</v>
      </c>
      <c r="B35" s="24">
        <v>9</v>
      </c>
      <c r="C35" s="25">
        <f t="shared" si="17"/>
        <v>10.914200074934433</v>
      </c>
      <c r="D35" s="26">
        <v>0.097</v>
      </c>
      <c r="E35" s="27">
        <f t="shared" si="0"/>
        <v>0.09085799925065567</v>
      </c>
      <c r="F35" s="28">
        <f t="shared" si="1"/>
        <v>2.7285500187336083</v>
      </c>
      <c r="G35" s="31">
        <v>610000</v>
      </c>
      <c r="H35" s="29">
        <f t="shared" si="2"/>
        <v>627111.0383545023</v>
      </c>
      <c r="I35" s="29">
        <f t="shared" si="3"/>
        <v>68444.15341800918</v>
      </c>
      <c r="J35" s="30">
        <f t="shared" si="4"/>
        <v>17111.038354502296</v>
      </c>
      <c r="K35" s="30">
        <f t="shared" si="5"/>
        <v>51333.115063506884</v>
      </c>
      <c r="L35" s="32">
        <f t="shared" si="6"/>
        <v>60829.770720386725</v>
      </c>
      <c r="M35" s="33">
        <f t="shared" si="7"/>
        <v>104076.61319055919</v>
      </c>
      <c r="N35" s="28">
        <f t="shared" si="8"/>
        <v>195.9974636834696</v>
      </c>
      <c r="O35" s="35">
        <f t="shared" si="9"/>
        <v>1124027.4224580391</v>
      </c>
      <c r="P35" s="32">
        <f t="shared" si="10"/>
        <v>108107.54032374553</v>
      </c>
      <c r="Q35" s="32">
        <f t="shared" si="11"/>
        <v>49485.122921220645</v>
      </c>
      <c r="R35" s="36">
        <f t="shared" si="12"/>
        <v>157592.66324496618</v>
      </c>
      <c r="S35" s="37">
        <f t="shared" si="13"/>
        <v>10.23704392038287</v>
      </c>
      <c r="T35" s="38">
        <f t="shared" si="14"/>
        <v>218422.43396535292</v>
      </c>
    </row>
    <row r="36" spans="1:20" ht="12.75">
      <c r="A36" s="23">
        <v>102000</v>
      </c>
      <c r="B36" s="24">
        <v>9</v>
      </c>
      <c r="C36" s="25">
        <f t="shared" si="17"/>
        <v>11.007868115399027</v>
      </c>
      <c r="D36" s="26">
        <v>0.096</v>
      </c>
      <c r="E36" s="27">
        <f t="shared" si="0"/>
        <v>0.08992131884600973</v>
      </c>
      <c r="F36" s="28">
        <f t="shared" si="1"/>
        <v>2.751967028849757</v>
      </c>
      <c r="G36" s="31">
        <v>610000</v>
      </c>
      <c r="H36" s="29">
        <f t="shared" si="2"/>
        <v>627262.044653349</v>
      </c>
      <c r="I36" s="29">
        <f t="shared" si="3"/>
        <v>69048.17861339601</v>
      </c>
      <c r="J36" s="30">
        <f t="shared" si="4"/>
        <v>17262.044653349003</v>
      </c>
      <c r="K36" s="30">
        <f t="shared" si="5"/>
        <v>51786.13396004701</v>
      </c>
      <c r="L36" s="32">
        <f t="shared" si="6"/>
        <v>60217.1562867215</v>
      </c>
      <c r="M36" s="33">
        <f t="shared" si="7"/>
        <v>104187.60282021151</v>
      </c>
      <c r="N36" s="28">
        <f t="shared" si="8"/>
        <v>196.2064797653745</v>
      </c>
      <c r="O36" s="35">
        <f t="shared" si="9"/>
        <v>1125226.1104582844</v>
      </c>
      <c r="P36" s="32">
        <f t="shared" si="10"/>
        <v>109061.59811985902</v>
      </c>
      <c r="Q36" s="32">
        <f t="shared" si="11"/>
        <v>49921.83313748532</v>
      </c>
      <c r="R36" s="36">
        <f t="shared" si="12"/>
        <v>158983.43125734435</v>
      </c>
      <c r="S36" s="37">
        <f t="shared" si="13"/>
        <v>10.247960933135559</v>
      </c>
      <c r="T36" s="38">
        <f t="shared" si="14"/>
        <v>219200.58754406584</v>
      </c>
    </row>
    <row r="37" spans="1:20" ht="12.75">
      <c r="A37" s="23">
        <v>102000</v>
      </c>
      <c r="B37" s="24">
        <v>9</v>
      </c>
      <c r="C37" s="25">
        <f t="shared" si="17"/>
        <v>11.10153615586362</v>
      </c>
      <c r="D37" s="26">
        <v>0.095</v>
      </c>
      <c r="E37" s="27">
        <f t="shared" si="0"/>
        <v>0.0889846384413638</v>
      </c>
      <c r="F37" s="28">
        <f t="shared" si="1"/>
        <v>2.775384038965905</v>
      </c>
      <c r="G37" s="31">
        <v>610000</v>
      </c>
      <c r="H37" s="29">
        <f t="shared" si="2"/>
        <v>627413.1236933629</v>
      </c>
      <c r="I37" s="29">
        <f t="shared" si="3"/>
        <v>69652.49477345202</v>
      </c>
      <c r="J37" s="30">
        <f t="shared" si="4"/>
        <v>17413.123693363006</v>
      </c>
      <c r="K37" s="30">
        <f t="shared" si="5"/>
        <v>52239.37108008902</v>
      </c>
      <c r="L37" s="32">
        <f t="shared" si="6"/>
        <v>59604.24675086948</v>
      </c>
      <c r="M37" s="33">
        <f t="shared" si="7"/>
        <v>104298.6459146218</v>
      </c>
      <c r="N37" s="28">
        <f t="shared" si="8"/>
        <v>196.41559653230976</v>
      </c>
      <c r="O37" s="35">
        <f t="shared" si="9"/>
        <v>1126425.3758779154</v>
      </c>
      <c r="P37" s="32">
        <f t="shared" si="10"/>
        <v>110016.1154946675</v>
      </c>
      <c r="Q37" s="32">
        <f t="shared" si="11"/>
        <v>50358.75372120582</v>
      </c>
      <c r="R37" s="36">
        <f t="shared" si="12"/>
        <v>160374.8692158733</v>
      </c>
      <c r="S37" s="37">
        <f t="shared" si="13"/>
        <v>10.258883204716897</v>
      </c>
      <c r="T37" s="38">
        <f t="shared" si="14"/>
        <v>219979.1159667428</v>
      </c>
    </row>
    <row r="38" spans="1:20" ht="12.75">
      <c r="A38" s="23">
        <v>102000</v>
      </c>
      <c r="B38" s="24">
        <v>9</v>
      </c>
      <c r="C38" s="25">
        <f t="shared" si="17"/>
        <v>11.569876358186587</v>
      </c>
      <c r="D38" s="26">
        <v>0.09</v>
      </c>
      <c r="E38" s="27">
        <f t="shared" si="0"/>
        <v>0.08430123641813413</v>
      </c>
      <c r="F38" s="28">
        <f t="shared" si="1"/>
        <v>2.8924690895466467</v>
      </c>
      <c r="G38" s="31">
        <v>610000</v>
      </c>
      <c r="H38" s="29">
        <f t="shared" si="2"/>
        <v>628169.6118527664</v>
      </c>
      <c r="I38" s="29">
        <f t="shared" si="3"/>
        <v>72678.44741106566</v>
      </c>
      <c r="J38" s="30">
        <f t="shared" si="4"/>
        <v>18169.611852766415</v>
      </c>
      <c r="K38" s="30">
        <f t="shared" si="5"/>
        <v>54508.835558299244</v>
      </c>
      <c r="L38" s="32">
        <f t="shared" si="6"/>
        <v>56535.26506674897</v>
      </c>
      <c r="M38" s="33">
        <f t="shared" si="7"/>
        <v>104854.6647117833</v>
      </c>
      <c r="N38" s="28">
        <f t="shared" si="8"/>
        <v>197.46269319181053</v>
      </c>
      <c r="O38" s="35">
        <f t="shared" si="9"/>
        <v>1132430.3788872596</v>
      </c>
      <c r="P38" s="32">
        <f t="shared" si="10"/>
        <v>114795.60768577823</v>
      </c>
      <c r="Q38" s="32">
        <f t="shared" si="11"/>
        <v>52546.517478200476</v>
      </c>
      <c r="R38" s="36">
        <f t="shared" si="12"/>
        <v>167342.12516397872</v>
      </c>
      <c r="S38" s="37">
        <f t="shared" si="13"/>
        <v>10.313573578208194</v>
      </c>
      <c r="T38" s="38">
        <f t="shared" si="14"/>
        <v>223877.3902307277</v>
      </c>
    </row>
    <row r="39" spans="1:20" ht="12.75">
      <c r="A39" s="23">
        <v>102000</v>
      </c>
      <c r="B39" s="24">
        <v>9</v>
      </c>
      <c r="C39" s="25">
        <f t="shared" si="17"/>
        <v>12.506556762832522</v>
      </c>
      <c r="D39" s="26">
        <v>0.08</v>
      </c>
      <c r="E39" s="27">
        <f t="shared" si="0"/>
        <v>0.07493443237167478</v>
      </c>
      <c r="F39" s="28">
        <f t="shared" si="1"/>
        <v>3.1266391907081306</v>
      </c>
      <c r="G39" s="31">
        <v>610000</v>
      </c>
      <c r="H39" s="29">
        <f t="shared" si="2"/>
        <v>629688.0741041558</v>
      </c>
      <c r="I39" s="29">
        <f t="shared" si="3"/>
        <v>78752.29641662315</v>
      </c>
      <c r="J39" s="30">
        <f t="shared" si="4"/>
        <v>19688.07410415579</v>
      </c>
      <c r="K39" s="30">
        <f t="shared" si="5"/>
        <v>59064.22231246737</v>
      </c>
      <c r="L39" s="32">
        <f t="shared" si="6"/>
        <v>50375.04592833247</v>
      </c>
      <c r="M39" s="33">
        <f t="shared" si="7"/>
        <v>105970.73446655451</v>
      </c>
      <c r="N39" s="28">
        <f t="shared" si="8"/>
        <v>199.56447989031187</v>
      </c>
      <c r="O39" s="35">
        <f t="shared" si="9"/>
        <v>1144483.9322387886</v>
      </c>
      <c r="P39" s="32">
        <f t="shared" si="10"/>
        <v>124389.25219005629</v>
      </c>
      <c r="Q39" s="32">
        <f t="shared" si="11"/>
        <v>56937.91030921855</v>
      </c>
      <c r="R39" s="36">
        <f t="shared" si="12"/>
        <v>181327.16249927483</v>
      </c>
      <c r="S39" s="37">
        <f t="shared" si="13"/>
        <v>10.42335093113651</v>
      </c>
      <c r="T39" s="38">
        <f t="shared" si="14"/>
        <v>231702.2084276073</v>
      </c>
    </row>
    <row r="40" spans="1:20" ht="12.75">
      <c r="A40" s="23">
        <v>102000</v>
      </c>
      <c r="B40" s="24">
        <v>9</v>
      </c>
      <c r="C40" s="25">
        <f t="shared" si="17"/>
        <v>13.443237167478456</v>
      </c>
      <c r="D40" s="26">
        <v>0.07</v>
      </c>
      <c r="E40" s="27">
        <f t="shared" si="0"/>
        <v>0.06556762832521544</v>
      </c>
      <c r="F40" s="28">
        <f t="shared" si="1"/>
        <v>3.360809291869614</v>
      </c>
      <c r="G40" s="31">
        <v>610000</v>
      </c>
      <c r="H40" s="29">
        <f t="shared" si="2"/>
        <v>631213.8952428953</v>
      </c>
      <c r="I40" s="29">
        <f t="shared" si="3"/>
        <v>84855.58097158142</v>
      </c>
      <c r="J40" s="30">
        <f t="shared" si="4"/>
        <v>21213.895242895356</v>
      </c>
      <c r="K40" s="30">
        <f t="shared" si="5"/>
        <v>63641.68572868607</v>
      </c>
      <c r="L40" s="32">
        <f t="shared" si="6"/>
        <v>44184.97266700268</v>
      </c>
      <c r="M40" s="33">
        <f t="shared" si="7"/>
        <v>107092.21300352809</v>
      </c>
      <c r="N40" s="28">
        <f t="shared" si="8"/>
        <v>201.67645242750245</v>
      </c>
      <c r="O40" s="35">
        <f t="shared" si="9"/>
        <v>1156595.9004381034</v>
      </c>
      <c r="P40" s="32">
        <f t="shared" si="10"/>
        <v>134029.39014461287</v>
      </c>
      <c r="Q40" s="32">
        <f t="shared" si="11"/>
        <v>61350.58504245338</v>
      </c>
      <c r="R40" s="36">
        <f t="shared" si="12"/>
        <v>195379.97518706624</v>
      </c>
      <c r="S40" s="37">
        <f t="shared" si="13"/>
        <v>10.533660295428993</v>
      </c>
      <c r="T40" s="38">
        <f t="shared" si="14"/>
        <v>239564.94785406892</v>
      </c>
    </row>
    <row r="41" spans="1:20" ht="12.75">
      <c r="A41" s="23">
        <v>102000</v>
      </c>
      <c r="B41" s="24">
        <v>9</v>
      </c>
      <c r="C41" s="25">
        <f t="shared" si="17"/>
        <v>14.379917572124391</v>
      </c>
      <c r="D41" s="26">
        <v>0.06</v>
      </c>
      <c r="E41" s="27">
        <f t="shared" si="0"/>
        <v>0.056200824278756084</v>
      </c>
      <c r="F41" s="28">
        <f t="shared" si="1"/>
        <v>3.594979393031098</v>
      </c>
      <c r="G41" s="31">
        <v>610000</v>
      </c>
      <c r="H41" s="29">
        <f t="shared" si="2"/>
        <v>632747.1288937253</v>
      </c>
      <c r="I41" s="29">
        <f t="shared" si="3"/>
        <v>90988.51557490138</v>
      </c>
      <c r="J41" s="30">
        <f t="shared" si="4"/>
        <v>22747.128893725345</v>
      </c>
      <c r="K41" s="30">
        <f t="shared" si="5"/>
        <v>68241.38668117604</v>
      </c>
      <c r="L41" s="32">
        <f t="shared" si="6"/>
        <v>37964.82773362352</v>
      </c>
      <c r="M41" s="33">
        <f t="shared" si="7"/>
        <v>108219.13973688814</v>
      </c>
      <c r="N41" s="28">
        <f t="shared" si="8"/>
        <v>203.7986850283199</v>
      </c>
      <c r="O41" s="35">
        <f t="shared" si="9"/>
        <v>1168766.709158392</v>
      </c>
      <c r="P41" s="32">
        <f t="shared" si="10"/>
        <v>143716.36035055676</v>
      </c>
      <c r="Q41" s="32">
        <f t="shared" si="11"/>
        <v>65784.69676065371</v>
      </c>
      <c r="R41" s="36">
        <f t="shared" si="12"/>
        <v>209501.05711121048</v>
      </c>
      <c r="S41" s="37">
        <f t="shared" si="13"/>
        <v>10.644505547890637</v>
      </c>
      <c r="T41" s="38">
        <f t="shared" si="14"/>
        <v>247465.88484483398</v>
      </c>
    </row>
    <row r="42" spans="1:20" ht="12.75">
      <c r="A42" s="23">
        <v>102000</v>
      </c>
      <c r="B42" s="24">
        <v>9</v>
      </c>
      <c r="C42" s="25">
        <f>$D$60+(E42-$C$60)/($C$61-$C$60)*($D$61-$D$60)</f>
        <v>15.316597976770325</v>
      </c>
      <c r="D42" s="26">
        <v>0.05</v>
      </c>
      <c r="E42" s="27">
        <f t="shared" si="0"/>
        <v>0.04683402023229674</v>
      </c>
      <c r="F42" s="28">
        <f t="shared" si="1"/>
        <v>3.829149494192581</v>
      </c>
      <c r="G42" s="31">
        <v>610000</v>
      </c>
      <c r="H42" s="29">
        <f t="shared" si="2"/>
        <v>634287.8292036777</v>
      </c>
      <c r="I42" s="29">
        <f t="shared" si="3"/>
        <v>97151.31681471091</v>
      </c>
      <c r="J42" s="30">
        <f t="shared" si="4"/>
        <v>24287.829203677727</v>
      </c>
      <c r="K42" s="30">
        <f t="shared" si="5"/>
        <v>72863.4876110332</v>
      </c>
      <c r="L42" s="32">
        <f t="shared" si="6"/>
        <v>31714.39146018389</v>
      </c>
      <c r="M42" s="33">
        <f t="shared" si="7"/>
        <v>109351.55446470313</v>
      </c>
      <c r="N42" s="28">
        <f t="shared" si="8"/>
        <v>205.9312526406341</v>
      </c>
      <c r="O42" s="35">
        <f t="shared" si="9"/>
        <v>1180996.788218794</v>
      </c>
      <c r="P42" s="32">
        <f t="shared" si="10"/>
        <v>153450.5049088359</v>
      </c>
      <c r="Q42" s="32">
        <f t="shared" si="11"/>
        <v>70240.402057036</v>
      </c>
      <c r="R42" s="36">
        <f t="shared" si="12"/>
        <v>223690.9069658719</v>
      </c>
      <c r="S42" s="28">
        <f t="shared" si="13"/>
        <v>10.755890603085554</v>
      </c>
      <c r="T42" s="38">
        <f t="shared" si="14"/>
        <v>255405.2984260558</v>
      </c>
    </row>
    <row r="43" spans="1:20" ht="12.75">
      <c r="A43" s="23">
        <v>102000</v>
      </c>
      <c r="B43" s="24">
        <v>9</v>
      </c>
      <c r="C43" s="25">
        <f>$D$60+(E43-$C$60)/($C$61-$C$60)*($D$61-$D$60)</f>
        <v>20</v>
      </c>
      <c r="D43" s="26">
        <v>0</v>
      </c>
      <c r="E43" s="27">
        <f t="shared" si="0"/>
        <v>0</v>
      </c>
      <c r="F43" s="28">
        <f t="shared" si="1"/>
        <v>5</v>
      </c>
      <c r="G43" s="31">
        <v>610000</v>
      </c>
      <c r="H43" s="29">
        <f t="shared" si="2"/>
        <v>642105.2631578947</v>
      </c>
      <c r="I43" s="29">
        <f t="shared" si="3"/>
        <v>128421.05263157895</v>
      </c>
      <c r="J43" s="30">
        <f t="shared" si="4"/>
        <v>32105.263157894737</v>
      </c>
      <c r="K43" s="30">
        <f t="shared" si="5"/>
        <v>96315.78947368421</v>
      </c>
      <c r="L43" s="32">
        <f t="shared" si="6"/>
        <v>0</v>
      </c>
      <c r="M43" s="33">
        <f t="shared" si="7"/>
        <v>115097.36842105263</v>
      </c>
      <c r="N43" s="28">
        <f t="shared" si="8"/>
        <v>216.75179077805055</v>
      </c>
      <c r="O43" s="35">
        <f t="shared" si="9"/>
        <v>1243051.5789473685</v>
      </c>
      <c r="P43" s="32">
        <f t="shared" si="10"/>
        <v>202841.052631579</v>
      </c>
      <c r="Q43" s="32">
        <f t="shared" si="11"/>
        <v>92848.42105263159</v>
      </c>
      <c r="R43" s="36">
        <f t="shared" si="12"/>
        <v>295689.47368421056</v>
      </c>
      <c r="S43" s="28">
        <f t="shared" si="13"/>
        <v>11.321052631578947</v>
      </c>
      <c r="T43" s="38">
        <f t="shared" si="14"/>
        <v>295689.47368421056</v>
      </c>
    </row>
    <row r="44" spans="2:20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2"/>
      <c r="T44" s="52"/>
    </row>
    <row r="46" ht="12.75">
      <c r="K46" s="54"/>
    </row>
    <row r="47" spans="4:5" ht="12.75">
      <c r="D47" s="55"/>
      <c r="E47" s="56"/>
    </row>
    <row r="49" spans="1:9" ht="15">
      <c r="A49" s="57"/>
      <c r="C49" s="57"/>
      <c r="D49" s="57"/>
      <c r="E49" s="57"/>
      <c r="F49" s="57"/>
      <c r="H49" s="57"/>
      <c r="I49" s="57"/>
    </row>
    <row r="50" spans="1:9" ht="15">
      <c r="A50" s="57"/>
      <c r="C50" s="57"/>
      <c r="D50" s="57"/>
      <c r="E50" s="57"/>
      <c r="F50" s="57"/>
      <c r="H50" s="57"/>
      <c r="I50" s="57"/>
    </row>
    <row r="51" spans="1:9" ht="15">
      <c r="A51" s="57"/>
      <c r="C51" s="58"/>
      <c r="D51" s="57"/>
      <c r="E51" s="57"/>
      <c r="F51" s="57"/>
      <c r="H51" s="57"/>
      <c r="I51" s="57"/>
    </row>
    <row r="52" spans="1:9" ht="15">
      <c r="A52" s="57"/>
      <c r="C52" s="59"/>
      <c r="D52" s="57"/>
      <c r="E52" s="57"/>
      <c r="F52" s="57"/>
      <c r="H52" s="57"/>
      <c r="I52" s="57"/>
    </row>
    <row r="53" spans="1:9" ht="15">
      <c r="A53" s="57"/>
      <c r="C53" s="59"/>
      <c r="D53" s="57"/>
      <c r="E53" s="57"/>
      <c r="F53" s="57"/>
      <c r="H53" s="57"/>
      <c r="I53" s="57"/>
    </row>
    <row r="54" spans="1:9" ht="15">
      <c r="A54" s="57"/>
      <c r="C54" s="58"/>
      <c r="D54" s="57"/>
      <c r="E54" s="57"/>
      <c r="F54" s="57"/>
      <c r="H54" s="57"/>
      <c r="I54" s="57"/>
    </row>
    <row r="55" spans="1:9" ht="15">
      <c r="A55" s="57"/>
      <c r="C55" s="57"/>
      <c r="D55" s="57"/>
      <c r="E55" s="57"/>
      <c r="F55" s="57"/>
      <c r="H55" s="57"/>
      <c r="I55" s="57"/>
    </row>
    <row r="56" spans="1:9" ht="15">
      <c r="A56" s="57"/>
      <c r="C56" s="57"/>
      <c r="D56" s="57"/>
      <c r="E56" s="57"/>
      <c r="F56" s="57"/>
      <c r="H56" s="57"/>
      <c r="I56" s="57"/>
    </row>
    <row r="57" spans="1:9" ht="38.25">
      <c r="A57" s="57"/>
      <c r="C57" s="60" t="s">
        <v>27</v>
      </c>
      <c r="D57" s="61" t="s">
        <v>28</v>
      </c>
      <c r="E57" s="62" t="s">
        <v>29</v>
      </c>
      <c r="I57" s="57"/>
    </row>
    <row r="58" spans="3:5" ht="12.75">
      <c r="C58" s="63"/>
      <c r="D58" s="64"/>
      <c r="E58" s="65"/>
    </row>
    <row r="59" spans="3:5" ht="12.75">
      <c r="C59" s="66"/>
      <c r="D59" s="67"/>
      <c r="E59" s="68"/>
    </row>
    <row r="60" spans="3:5" ht="12.75">
      <c r="C60" s="69">
        <v>0</v>
      </c>
      <c r="D60" s="70">
        <v>20</v>
      </c>
      <c r="E60" s="71">
        <f aca="true" t="shared" si="18" ref="E60:E69">0.25*D60</f>
        <v>5</v>
      </c>
    </row>
    <row r="61" spans="3:5" ht="12.75">
      <c r="C61" s="69">
        <v>0.05</v>
      </c>
      <c r="D61" s="70">
        <v>15</v>
      </c>
      <c r="E61" s="71">
        <f t="shared" si="18"/>
        <v>3.75</v>
      </c>
    </row>
    <row r="62" spans="3:8" ht="12.75">
      <c r="C62" s="69">
        <v>0.1</v>
      </c>
      <c r="D62" s="70">
        <v>10</v>
      </c>
      <c r="E62" s="71">
        <f t="shared" si="18"/>
        <v>2.5</v>
      </c>
      <c r="H62" s="72"/>
    </row>
    <row r="63" spans="3:5" ht="12.75">
      <c r="C63" s="69">
        <v>0.15</v>
      </c>
      <c r="D63" s="70">
        <v>8</v>
      </c>
      <c r="E63" s="71">
        <f t="shared" si="18"/>
        <v>2</v>
      </c>
    </row>
    <row r="64" spans="3:5" ht="12.75">
      <c r="C64" s="69">
        <v>0.2</v>
      </c>
      <c r="D64" s="70">
        <v>7</v>
      </c>
      <c r="E64" s="71">
        <f t="shared" si="18"/>
        <v>1.75</v>
      </c>
    </row>
    <row r="65" spans="3:5" ht="12.75">
      <c r="C65" s="69">
        <v>0.25</v>
      </c>
      <c r="D65" s="70">
        <v>6</v>
      </c>
      <c r="E65" s="71">
        <f t="shared" si="18"/>
        <v>1.5</v>
      </c>
    </row>
    <row r="66" spans="3:5" ht="12.75">
      <c r="C66" s="69">
        <v>0.3</v>
      </c>
      <c r="D66" s="70">
        <v>5</v>
      </c>
      <c r="E66" s="71">
        <f t="shared" si="18"/>
        <v>1.25</v>
      </c>
    </row>
    <row r="67" spans="3:5" ht="12.75">
      <c r="C67" s="69">
        <v>0.35</v>
      </c>
      <c r="D67" s="70">
        <v>4</v>
      </c>
      <c r="E67" s="71">
        <f t="shared" si="18"/>
        <v>1</v>
      </c>
    </row>
    <row r="68" spans="3:5" ht="12.75">
      <c r="C68" s="69">
        <v>0.4</v>
      </c>
      <c r="D68" s="70">
        <v>3</v>
      </c>
      <c r="E68" s="71">
        <f t="shared" si="18"/>
        <v>0.75</v>
      </c>
    </row>
    <row r="69" spans="3:5" ht="12.75">
      <c r="C69" s="73">
        <v>0.45</v>
      </c>
      <c r="D69" s="74">
        <v>2</v>
      </c>
      <c r="E69" s="75">
        <f t="shared" si="18"/>
        <v>0.5</v>
      </c>
    </row>
  </sheetData>
  <printOptions/>
  <pageMargins left="0.09" right="0.49" top="1" bottom="1" header="0.4921259845" footer="0.492125984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28">
      <selection activeCell="J49" sqref="J49:K51"/>
    </sheetView>
  </sheetViews>
  <sheetFormatPr defaultColWidth="11.421875" defaultRowHeight="12.75"/>
  <cols>
    <col min="1" max="1" width="9.00390625" style="2" customWidth="1"/>
    <col min="2" max="2" width="7.140625" style="2" customWidth="1"/>
    <col min="3" max="3" width="13.28125" style="2" customWidth="1"/>
    <col min="4" max="4" width="20.00390625" style="2" customWidth="1"/>
    <col min="5" max="5" width="15.421875" style="2" customWidth="1"/>
    <col min="6" max="6" width="12.140625" style="2" customWidth="1"/>
    <col min="7" max="7" width="11.7109375" style="2" customWidth="1"/>
    <col min="8" max="8" width="18.57421875" style="2" customWidth="1"/>
    <col min="9" max="9" width="12.7109375" style="2" customWidth="1"/>
    <col min="10" max="10" width="19.7109375" style="2" customWidth="1"/>
    <col min="11" max="11" width="19.140625" style="2" customWidth="1"/>
    <col min="12" max="12" width="15.00390625" style="2" customWidth="1"/>
    <col min="13" max="13" width="11.57421875" style="2" customWidth="1"/>
    <col min="14" max="14" width="15.8515625" style="2" customWidth="1"/>
    <col min="15" max="16" width="13.00390625" style="2" customWidth="1"/>
    <col min="17" max="17" width="11.8515625" style="2" customWidth="1"/>
    <col min="18" max="18" width="10.140625" style="2" customWidth="1"/>
    <col min="19" max="19" width="9.140625" style="2" customWidth="1"/>
    <col min="20" max="16384" width="10.28125" style="2" customWidth="1"/>
  </cols>
  <sheetData>
    <row r="1" ht="30">
      <c r="A1" s="1" t="s">
        <v>0</v>
      </c>
    </row>
    <row r="2" ht="12.75">
      <c r="P2" s="3"/>
    </row>
    <row r="3" ht="12.75">
      <c r="H3" s="4"/>
    </row>
    <row r="4" spans="1:16" ht="26.25" customHeight="1">
      <c r="A4" s="5" t="s">
        <v>1</v>
      </c>
      <c r="B4" s="6">
        <v>1.0836</v>
      </c>
      <c r="D4" s="4" t="s">
        <v>2</v>
      </c>
      <c r="E4" s="7">
        <v>1.62</v>
      </c>
      <c r="F4" s="4" t="s">
        <v>3</v>
      </c>
      <c r="G4" s="7">
        <v>0.81</v>
      </c>
      <c r="H4" s="2" t="s">
        <v>4</v>
      </c>
      <c r="I4" s="8">
        <f>E4+G4</f>
        <v>2.43</v>
      </c>
      <c r="J4" s="9" t="s">
        <v>5</v>
      </c>
      <c r="K4" s="10">
        <f>E4+G4*1.3</f>
        <v>2.673</v>
      </c>
      <c r="O4" s="11" t="s">
        <v>6</v>
      </c>
      <c r="P4" s="12">
        <f>I4+1.2*1.06</f>
        <v>3.702</v>
      </c>
    </row>
    <row r="5" spans="11:16" ht="12.75">
      <c r="K5" s="13">
        <f>E4*1.3</f>
        <v>2.1060000000000003</v>
      </c>
      <c r="P5" s="14">
        <f>E4+1.2*1.06</f>
        <v>2.8920000000000003</v>
      </c>
    </row>
    <row r="6" spans="6:11" ht="12.75">
      <c r="F6" s="15"/>
      <c r="K6" s="15"/>
    </row>
    <row r="9" spans="1:20" ht="76.5">
      <c r="A9" s="16" t="s">
        <v>7</v>
      </c>
      <c r="B9" s="17" t="s">
        <v>8</v>
      </c>
      <c r="C9" s="17" t="s">
        <v>9</v>
      </c>
      <c r="D9" s="18" t="s">
        <v>10</v>
      </c>
      <c r="E9" s="19" t="s">
        <v>11</v>
      </c>
      <c r="F9" s="20" t="s">
        <v>12</v>
      </c>
      <c r="G9" s="17" t="s">
        <v>13</v>
      </c>
      <c r="H9" s="20" t="s">
        <v>14</v>
      </c>
      <c r="I9" s="17" t="s">
        <v>15</v>
      </c>
      <c r="J9" s="17" t="s">
        <v>16</v>
      </c>
      <c r="K9" s="21" t="s">
        <v>17</v>
      </c>
      <c r="L9" s="22" t="s">
        <v>18</v>
      </c>
      <c r="M9" s="22" t="s">
        <v>19</v>
      </c>
      <c r="N9" s="22" t="s">
        <v>20</v>
      </c>
      <c r="O9" s="20" t="s">
        <v>21</v>
      </c>
      <c r="P9" s="20" t="s">
        <v>22</v>
      </c>
      <c r="Q9" s="20" t="s">
        <v>23</v>
      </c>
      <c r="R9" s="20" t="s">
        <v>24</v>
      </c>
      <c r="S9" s="20" t="s">
        <v>25</v>
      </c>
      <c r="T9" s="20" t="s">
        <v>26</v>
      </c>
    </row>
    <row r="10" spans="1:20" ht="12.75">
      <c r="A10" s="23">
        <v>102000</v>
      </c>
      <c r="B10" s="24">
        <v>9</v>
      </c>
      <c r="C10" s="25">
        <f>$D$55+(E10-$C$55)/($C$56-$C$55)*($D$56-$D$55)</f>
        <v>3.6172019195274996</v>
      </c>
      <c r="D10" s="26">
        <v>0.4</v>
      </c>
      <c r="E10" s="27">
        <f aca="true" t="shared" si="0" ref="E10:E31">D10/$B$4</f>
        <v>0.369139904023625</v>
      </c>
      <c r="F10" s="28">
        <f aca="true" t="shared" si="1" ref="F10:F31">C10*0.25</f>
        <v>0.9043004798818749</v>
      </c>
      <c r="G10" s="29">
        <f aca="true" t="shared" si="2" ref="G10:G31">K10/(1-(F10/100))</f>
        <v>605475.3161898713</v>
      </c>
      <c r="H10" s="29">
        <f aca="true" t="shared" si="3" ref="H10:H31">G10*(C10/100)</f>
        <v>21901.264759485224</v>
      </c>
      <c r="I10" s="30">
        <f aca="true" t="shared" si="4" ref="I10:I31">G10*(F10/100)</f>
        <v>5475.316189871306</v>
      </c>
      <c r="J10" s="30">
        <f aca="true" t="shared" si="5" ref="J10:J31">G10*(C10-F10)/100</f>
        <v>16425.948569613916</v>
      </c>
      <c r="K10" s="31">
        <v>600000</v>
      </c>
      <c r="L10" s="32">
        <f aca="true" t="shared" si="6" ref="L10:L31">G10*E10*$B$4</f>
        <v>242190.12647594852</v>
      </c>
      <c r="M10" s="33">
        <f aca="true" t="shared" si="7" ref="M10:M31">((G10*B10)+(J10*B10*1.3))/60</f>
        <v>94024.3573995554</v>
      </c>
      <c r="N10" s="34">
        <f aca="true" t="shared" si="8" ref="N10:N31">(M10*100)/51773</f>
        <v>181.60886446517569</v>
      </c>
      <c r="O10" s="35">
        <f aca="true" t="shared" si="9" ref="O10:O31">G10*(B10/60)*10.8*(1+((C10/100)*0.75*1.3))</f>
        <v>1015463.0599151984</v>
      </c>
      <c r="P10" s="32">
        <f aca="true" t="shared" si="10" ref="P10:P31">G10*(C10/100)*0.75*$K$5</f>
        <v>34593.047687606915</v>
      </c>
      <c r="Q10" s="32">
        <f aca="true" t="shared" si="11" ref="Q10:Q31">G10*(C10/100)*0.25*$P$5</f>
        <v>15834.614421107819</v>
      </c>
      <c r="R10" s="36">
        <f aca="true" t="shared" si="12" ref="R10:R31">P10+Q10</f>
        <v>50427.662108714736</v>
      </c>
      <c r="S10" s="37">
        <f aca="true" t="shared" si="13" ref="S10:S31">(G10*B10+J10*B10*1.3)/K10</f>
        <v>9.402435739955541</v>
      </c>
      <c r="T10" s="38">
        <f aca="true" t="shared" si="14" ref="T10:T31">R10+L10</f>
        <v>292617.78858466324</v>
      </c>
    </row>
    <row r="11" spans="1:20" ht="12.75">
      <c r="A11" s="23">
        <v>102000</v>
      </c>
      <c r="B11" s="24">
        <v>9</v>
      </c>
      <c r="C11" s="25">
        <f>$D$54+(E11-$C$54)/($C$55-$C$54)*($D$55-$D$54)</f>
        <v>4.540051679586563</v>
      </c>
      <c r="D11" s="26">
        <v>0.35</v>
      </c>
      <c r="E11" s="27">
        <f t="shared" si="0"/>
        <v>0.32299741602067183</v>
      </c>
      <c r="F11" s="28">
        <f t="shared" si="1"/>
        <v>1.1350129198966408</v>
      </c>
      <c r="G11" s="29">
        <f t="shared" si="2"/>
        <v>606888.2601621767</v>
      </c>
      <c r="H11" s="29">
        <f t="shared" si="3"/>
        <v>27553.040648706574</v>
      </c>
      <c r="I11" s="30">
        <f t="shared" si="4"/>
        <v>6888.2601621766435</v>
      </c>
      <c r="J11" s="30">
        <f t="shared" si="5"/>
        <v>20664.78048652993</v>
      </c>
      <c r="K11" s="31">
        <v>600000</v>
      </c>
      <c r="L11" s="32">
        <f t="shared" si="6"/>
        <v>212410.89105676181</v>
      </c>
      <c r="M11" s="33">
        <f t="shared" si="7"/>
        <v>95062.87121919983</v>
      </c>
      <c r="N11" s="34">
        <f t="shared" si="8"/>
        <v>183.61476294439154</v>
      </c>
      <c r="O11" s="35">
        <f t="shared" si="9"/>
        <v>1026679.0091673583</v>
      </c>
      <c r="P11" s="32">
        <f t="shared" si="10"/>
        <v>43520.02770463204</v>
      </c>
      <c r="Q11" s="32">
        <f t="shared" si="11"/>
        <v>19920.848389014856</v>
      </c>
      <c r="R11" s="36">
        <f t="shared" si="12"/>
        <v>63440.8760936469</v>
      </c>
      <c r="S11" s="37">
        <f t="shared" si="13"/>
        <v>9.506287121919984</v>
      </c>
      <c r="T11" s="38">
        <f t="shared" si="14"/>
        <v>275851.7671504087</v>
      </c>
    </row>
    <row r="12" spans="1:20" ht="12.75">
      <c r="A12" s="23">
        <v>102000</v>
      </c>
      <c r="B12" s="24">
        <v>9</v>
      </c>
      <c r="C12" s="25">
        <f>$D$54+(E12-$C$54)/($C$55-$C$54)*($D$55-$D$54)</f>
        <v>4.909191583610188</v>
      </c>
      <c r="D12" s="26">
        <v>0.33</v>
      </c>
      <c r="E12" s="27">
        <f t="shared" si="0"/>
        <v>0.3045404208194906</v>
      </c>
      <c r="F12" s="28">
        <f t="shared" si="1"/>
        <v>1.227297895902547</v>
      </c>
      <c r="G12" s="29">
        <f t="shared" si="2"/>
        <v>607455.2859429263</v>
      </c>
      <c r="H12" s="29">
        <f t="shared" si="3"/>
        <v>29821.143771705338</v>
      </c>
      <c r="I12" s="30">
        <f t="shared" si="4"/>
        <v>7455.285942926334</v>
      </c>
      <c r="J12" s="30">
        <f t="shared" si="5"/>
        <v>22365.857828779</v>
      </c>
      <c r="K12" s="31">
        <v>600000</v>
      </c>
      <c r="L12" s="32">
        <f t="shared" si="6"/>
        <v>200460.24436116568</v>
      </c>
      <c r="M12" s="33">
        <f t="shared" si="7"/>
        <v>95479.63516805085</v>
      </c>
      <c r="N12" s="34">
        <f t="shared" si="8"/>
        <v>184.41974613804655</v>
      </c>
      <c r="O12" s="35">
        <f t="shared" si="9"/>
        <v>1031180.0598149493</v>
      </c>
      <c r="P12" s="32">
        <f t="shared" si="10"/>
        <v>47102.49658740859</v>
      </c>
      <c r="Q12" s="32">
        <f t="shared" si="11"/>
        <v>21560.686946942962</v>
      </c>
      <c r="R12" s="36">
        <f t="shared" si="12"/>
        <v>68663.18353435156</v>
      </c>
      <c r="S12" s="37">
        <f t="shared" si="13"/>
        <v>9.547963516805085</v>
      </c>
      <c r="T12" s="38">
        <f t="shared" si="14"/>
        <v>269123.4278955172</v>
      </c>
    </row>
    <row r="13" spans="1:20" ht="12.75">
      <c r="A13" s="23">
        <v>102000</v>
      </c>
      <c r="B13" s="24">
        <v>9</v>
      </c>
      <c r="C13" s="25">
        <f>$D$53+(E13-$C$53)/($C$54-$C$53)*($D$54-$D$53)</f>
        <v>5.462901439645625</v>
      </c>
      <c r="D13" s="26">
        <v>0.3</v>
      </c>
      <c r="E13" s="27">
        <f t="shared" si="0"/>
        <v>0.2768549280177187</v>
      </c>
      <c r="F13" s="28">
        <f t="shared" si="1"/>
        <v>1.3657253599114063</v>
      </c>
      <c r="G13" s="29">
        <f t="shared" si="2"/>
        <v>608307.8140832578</v>
      </c>
      <c r="H13" s="29">
        <f t="shared" si="3"/>
        <v>33231.256333031124</v>
      </c>
      <c r="I13" s="30">
        <f t="shared" si="4"/>
        <v>8307.814083257781</v>
      </c>
      <c r="J13" s="30">
        <f t="shared" si="5"/>
        <v>24923.44224977334</v>
      </c>
      <c r="K13" s="31">
        <v>600000</v>
      </c>
      <c r="L13" s="32">
        <f t="shared" si="6"/>
        <v>182492.3442249773</v>
      </c>
      <c r="M13" s="33">
        <f t="shared" si="7"/>
        <v>96106.24335119447</v>
      </c>
      <c r="N13" s="34">
        <f t="shared" si="8"/>
        <v>185.63004529618618</v>
      </c>
      <c r="O13" s="35">
        <f t="shared" si="9"/>
        <v>1037947.4281929003</v>
      </c>
      <c r="P13" s="32">
        <f t="shared" si="10"/>
        <v>52488.76937802267</v>
      </c>
      <c r="Q13" s="32">
        <f t="shared" si="11"/>
        <v>24026.198328781506</v>
      </c>
      <c r="R13" s="36">
        <f t="shared" si="12"/>
        <v>76514.96770680418</v>
      </c>
      <c r="S13" s="37">
        <f t="shared" si="13"/>
        <v>9.610624335119446</v>
      </c>
      <c r="T13" s="38">
        <f t="shared" si="14"/>
        <v>259007.31193178147</v>
      </c>
    </row>
    <row r="14" spans="1:20" ht="12.75">
      <c r="A14" s="23">
        <v>102000</v>
      </c>
      <c r="B14" s="24">
        <v>9</v>
      </c>
      <c r="C14" s="25">
        <f>$D$52+(E14-$C$52)/($C$53-$C$52)*($D$53-$D$52)</f>
        <v>6.385751199704687</v>
      </c>
      <c r="D14" s="26">
        <v>0.25</v>
      </c>
      <c r="E14" s="27">
        <f t="shared" si="0"/>
        <v>0.23071244001476562</v>
      </c>
      <c r="F14" s="28">
        <f t="shared" si="1"/>
        <v>1.5964377999261719</v>
      </c>
      <c r="G14" s="29">
        <f t="shared" si="2"/>
        <v>609734.0244452552</v>
      </c>
      <c r="H14" s="29">
        <f t="shared" si="3"/>
        <v>38936.09778102055</v>
      </c>
      <c r="I14" s="30">
        <f t="shared" si="4"/>
        <v>9734.024445255138</v>
      </c>
      <c r="J14" s="30">
        <f t="shared" si="5"/>
        <v>29202.073335765417</v>
      </c>
      <c r="K14" s="31">
        <v>600000</v>
      </c>
      <c r="L14" s="32">
        <f t="shared" si="6"/>
        <v>152433.5061113138</v>
      </c>
      <c r="M14" s="33">
        <f t="shared" si="7"/>
        <v>97154.50796726253</v>
      </c>
      <c r="N14" s="34">
        <f t="shared" si="8"/>
        <v>187.65477752354033</v>
      </c>
      <c r="O14" s="35">
        <f t="shared" si="9"/>
        <v>1049268.6860464355</v>
      </c>
      <c r="P14" s="32">
        <f t="shared" si="10"/>
        <v>61499.56644512197</v>
      </c>
      <c r="Q14" s="32">
        <f t="shared" si="11"/>
        <v>28150.798695677862</v>
      </c>
      <c r="R14" s="36">
        <f t="shared" si="12"/>
        <v>89650.36514079984</v>
      </c>
      <c r="S14" s="37">
        <f t="shared" si="13"/>
        <v>9.715450796726254</v>
      </c>
      <c r="T14" s="38">
        <f t="shared" si="14"/>
        <v>242083.87125211363</v>
      </c>
    </row>
    <row r="15" spans="1:20" ht="12.75">
      <c r="A15" s="23">
        <v>102000</v>
      </c>
      <c r="B15" s="24">
        <v>9</v>
      </c>
      <c r="C15" s="25">
        <f>$D$51+(E15-$C$51)/($C$52-$C$51)*($D$52-$D$51)</f>
        <v>7.30860095976375</v>
      </c>
      <c r="D15" s="26">
        <v>0.2</v>
      </c>
      <c r="E15" s="27">
        <f t="shared" si="0"/>
        <v>0.1845699520118125</v>
      </c>
      <c r="F15" s="28">
        <f t="shared" si="1"/>
        <v>1.8271502399409374</v>
      </c>
      <c r="G15" s="29">
        <f t="shared" si="2"/>
        <v>611166.9381773471</v>
      </c>
      <c r="H15" s="29">
        <f t="shared" si="3"/>
        <v>44667.75270938831</v>
      </c>
      <c r="I15" s="30">
        <f t="shared" si="4"/>
        <v>11166.938177347078</v>
      </c>
      <c r="J15" s="30">
        <f t="shared" si="5"/>
        <v>33500.81453204123</v>
      </c>
      <c r="K15" s="31">
        <v>600000</v>
      </c>
      <c r="L15" s="32">
        <f t="shared" si="6"/>
        <v>122233.38763546942</v>
      </c>
      <c r="M15" s="33">
        <f t="shared" si="7"/>
        <v>98207.6995603501</v>
      </c>
      <c r="N15" s="34">
        <f t="shared" si="8"/>
        <v>189.68902624987948</v>
      </c>
      <c r="O15" s="35">
        <f t="shared" si="9"/>
        <v>1060643.1552517812</v>
      </c>
      <c r="P15" s="32">
        <f t="shared" si="10"/>
        <v>70552.71540447883</v>
      </c>
      <c r="Q15" s="32">
        <f t="shared" si="11"/>
        <v>32294.78520888775</v>
      </c>
      <c r="R15" s="36">
        <f t="shared" si="12"/>
        <v>102847.50061336659</v>
      </c>
      <c r="S15" s="37">
        <f t="shared" si="13"/>
        <v>9.82076995603501</v>
      </c>
      <c r="T15" s="38">
        <f t="shared" si="14"/>
        <v>225080.888248836</v>
      </c>
    </row>
    <row r="16" spans="1:20" ht="12.75">
      <c r="A16" s="23">
        <v>102000</v>
      </c>
      <c r="B16" s="24">
        <v>9</v>
      </c>
      <c r="C16" s="25">
        <f>$D$51+(E16-$C$51)/($C$52-$C$51)*($D$52-$D$51)</f>
        <v>7.493170911775563</v>
      </c>
      <c r="D16" s="26">
        <v>0.19</v>
      </c>
      <c r="E16" s="27">
        <f t="shared" si="0"/>
        <v>0.17534145441122187</v>
      </c>
      <c r="F16" s="28">
        <f t="shared" si="1"/>
        <v>1.8732927279438907</v>
      </c>
      <c r="G16" s="29">
        <f t="shared" si="2"/>
        <v>611454.3294890157</v>
      </c>
      <c r="H16" s="29">
        <f t="shared" si="3"/>
        <v>45817.317956063234</v>
      </c>
      <c r="I16" s="30">
        <f t="shared" si="4"/>
        <v>11454.329489015809</v>
      </c>
      <c r="J16" s="30">
        <f t="shared" si="5"/>
        <v>34362.98846704743</v>
      </c>
      <c r="K16" s="31">
        <v>600000</v>
      </c>
      <c r="L16" s="32">
        <f t="shared" si="6"/>
        <v>116176.322602913</v>
      </c>
      <c r="M16" s="33">
        <f t="shared" si="7"/>
        <v>98418.9321744266</v>
      </c>
      <c r="N16" s="34">
        <f t="shared" si="8"/>
        <v>190.09702388199756</v>
      </c>
      <c r="O16" s="35">
        <f t="shared" si="9"/>
        <v>1062924.4674838074</v>
      </c>
      <c r="P16" s="32">
        <f t="shared" si="10"/>
        <v>72368.45371160189</v>
      </c>
      <c r="Q16" s="32">
        <f t="shared" si="11"/>
        <v>33125.920882233724</v>
      </c>
      <c r="R16" s="36">
        <f t="shared" si="12"/>
        <v>105494.37459383562</v>
      </c>
      <c r="S16" s="37">
        <f t="shared" si="13"/>
        <v>9.841893217442662</v>
      </c>
      <c r="T16" s="38">
        <f t="shared" si="14"/>
        <v>221670.69719674863</v>
      </c>
    </row>
    <row r="17" spans="1:20" ht="12.75">
      <c r="A17" s="23">
        <v>102000</v>
      </c>
      <c r="B17" s="24">
        <v>9</v>
      </c>
      <c r="C17" s="25">
        <f>$D$51+(E17-$C$51)/($C$52-$C$51)*($D$52-$D$51)</f>
        <v>7.677740863787375</v>
      </c>
      <c r="D17" s="26">
        <v>0.18</v>
      </c>
      <c r="E17" s="27">
        <f t="shared" si="0"/>
        <v>0.16611295681063123</v>
      </c>
      <c r="F17" s="28">
        <f t="shared" si="1"/>
        <v>1.9194352159468437</v>
      </c>
      <c r="G17" s="29">
        <f t="shared" si="2"/>
        <v>611741.9912100196</v>
      </c>
      <c r="H17" s="29">
        <f t="shared" si="3"/>
        <v>46967.96484007824</v>
      </c>
      <c r="I17" s="30">
        <f t="shared" si="4"/>
        <v>11741.99121001956</v>
      </c>
      <c r="J17" s="30">
        <f t="shared" si="5"/>
        <v>35225.97363005869</v>
      </c>
      <c r="K17" s="31">
        <v>600000</v>
      </c>
      <c r="L17" s="32">
        <f t="shared" si="6"/>
        <v>110113.55841780352</v>
      </c>
      <c r="M17" s="33">
        <f t="shared" si="7"/>
        <v>98630.36353936438</v>
      </c>
      <c r="N17" s="34">
        <f t="shared" si="8"/>
        <v>190.50540540313364</v>
      </c>
      <c r="O17" s="35">
        <f t="shared" si="9"/>
        <v>1065207.926225135</v>
      </c>
      <c r="P17" s="32">
        <f t="shared" si="10"/>
        <v>74185.90046490359</v>
      </c>
      <c r="Q17" s="32">
        <f t="shared" si="11"/>
        <v>33957.83857937657</v>
      </c>
      <c r="R17" s="36">
        <f t="shared" si="12"/>
        <v>108143.73904428017</v>
      </c>
      <c r="S17" s="37">
        <f t="shared" si="13"/>
        <v>9.863036353936437</v>
      </c>
      <c r="T17" s="38">
        <f t="shared" si="14"/>
        <v>218257.2974620837</v>
      </c>
    </row>
    <row r="18" spans="1:20" ht="12.75">
      <c r="A18" s="23">
        <v>102000</v>
      </c>
      <c r="B18" s="24">
        <v>9</v>
      </c>
      <c r="C18" s="25">
        <f>$D$51+(E18-$C$51)/($C$52-$C$51)*($D$52-$D$51)</f>
        <v>7.862310815799187</v>
      </c>
      <c r="D18" s="26">
        <v>0.17</v>
      </c>
      <c r="E18" s="27">
        <f t="shared" si="0"/>
        <v>0.15688445921004063</v>
      </c>
      <c r="F18" s="28">
        <f t="shared" si="1"/>
        <v>1.9655777039497968</v>
      </c>
      <c r="G18" s="29">
        <f t="shared" si="2"/>
        <v>612029.9237221841</v>
      </c>
      <c r="H18" s="29">
        <f t="shared" si="3"/>
        <v>48119.6948887368</v>
      </c>
      <c r="I18" s="30">
        <f t="shared" si="4"/>
        <v>12029.9237221842</v>
      </c>
      <c r="J18" s="30">
        <f t="shared" si="5"/>
        <v>36089.7711665526</v>
      </c>
      <c r="K18" s="31">
        <v>600000</v>
      </c>
      <c r="L18" s="32">
        <f t="shared" si="6"/>
        <v>104045.0870327713</v>
      </c>
      <c r="M18" s="33">
        <f t="shared" si="7"/>
        <v>98841.99393580538</v>
      </c>
      <c r="N18" s="34">
        <f t="shared" si="8"/>
        <v>190.91417135535002</v>
      </c>
      <c r="O18" s="35">
        <f t="shared" si="9"/>
        <v>1067493.5345066981</v>
      </c>
      <c r="P18" s="32">
        <f t="shared" si="10"/>
        <v>76005.05807675979</v>
      </c>
      <c r="Q18" s="32">
        <f t="shared" si="11"/>
        <v>34790.53940455671</v>
      </c>
      <c r="R18" s="36">
        <f t="shared" si="12"/>
        <v>110795.5974813165</v>
      </c>
      <c r="S18" s="37">
        <f t="shared" si="13"/>
        <v>9.88419939358054</v>
      </c>
      <c r="T18" s="38">
        <f t="shared" si="14"/>
        <v>214840.6845140878</v>
      </c>
    </row>
    <row r="19" spans="1:20" ht="12.75">
      <c r="A19" s="23">
        <v>102000</v>
      </c>
      <c r="B19" s="24">
        <v>9</v>
      </c>
      <c r="C19" s="25">
        <f>$D$51+(E19-$C$51)/($C$52-$C$51)*($D$52-$D$51)</f>
        <v>8.046880767811</v>
      </c>
      <c r="D19" s="26">
        <v>0.16</v>
      </c>
      <c r="E19" s="27">
        <f t="shared" si="0"/>
        <v>0.14765596160945</v>
      </c>
      <c r="F19" s="28">
        <f t="shared" si="1"/>
        <v>2.01172019195275</v>
      </c>
      <c r="G19" s="29">
        <f t="shared" si="2"/>
        <v>612318.1274080548</v>
      </c>
      <c r="H19" s="29">
        <f t="shared" si="3"/>
        <v>49272.50963221922</v>
      </c>
      <c r="I19" s="30">
        <f t="shared" si="4"/>
        <v>12318.127408054805</v>
      </c>
      <c r="J19" s="30">
        <f t="shared" si="5"/>
        <v>36954.382224164416</v>
      </c>
      <c r="K19" s="31">
        <v>600000</v>
      </c>
      <c r="L19" s="32">
        <f t="shared" si="6"/>
        <v>97970.90038528877</v>
      </c>
      <c r="M19" s="33">
        <f t="shared" si="7"/>
        <v>99053.82364492028</v>
      </c>
      <c r="N19" s="34">
        <f t="shared" si="8"/>
        <v>191.3233222817304</v>
      </c>
      <c r="O19" s="35">
        <f t="shared" si="9"/>
        <v>1069781.295365139</v>
      </c>
      <c r="P19" s="32">
        <f t="shared" si="10"/>
        <v>77825.92896409027</v>
      </c>
      <c r="Q19" s="32">
        <f t="shared" si="11"/>
        <v>35624.0244640945</v>
      </c>
      <c r="R19" s="36">
        <f t="shared" si="12"/>
        <v>113449.95342818477</v>
      </c>
      <c r="S19" s="37">
        <f t="shared" si="13"/>
        <v>9.905382364492029</v>
      </c>
      <c r="T19" s="38">
        <f t="shared" si="14"/>
        <v>211420.85381347354</v>
      </c>
    </row>
    <row r="20" spans="1:20" ht="12.75">
      <c r="A20" s="79">
        <v>102000</v>
      </c>
      <c r="B20" s="80">
        <v>9</v>
      </c>
      <c r="C20" s="25">
        <f>$D$50+(E20-$C$50)/($C$51-$C$50)*($D$51-$D$50)</f>
        <v>8.462901439645625</v>
      </c>
      <c r="D20" s="81">
        <v>0.15</v>
      </c>
      <c r="E20" s="82">
        <f t="shared" si="0"/>
        <v>0.13842746400885936</v>
      </c>
      <c r="F20" s="34">
        <f t="shared" si="1"/>
        <v>2.1157253599114063</v>
      </c>
      <c r="G20" s="83">
        <f t="shared" si="2"/>
        <v>612968.7349741767</v>
      </c>
      <c r="H20" s="83">
        <f t="shared" si="3"/>
        <v>51874.93989670718</v>
      </c>
      <c r="I20" s="84">
        <f t="shared" si="4"/>
        <v>12968.734974176796</v>
      </c>
      <c r="J20" s="84">
        <f t="shared" si="5"/>
        <v>38906.20492253038</v>
      </c>
      <c r="K20" s="85">
        <v>600000</v>
      </c>
      <c r="L20" s="86">
        <f t="shared" si="6"/>
        <v>91945.31024612651</v>
      </c>
      <c r="M20" s="87">
        <f t="shared" si="7"/>
        <v>99532.02020601994</v>
      </c>
      <c r="N20" s="34">
        <f t="shared" si="8"/>
        <v>192.24696310049626</v>
      </c>
      <c r="O20" s="88">
        <f t="shared" si="9"/>
        <v>1074945.8182250152</v>
      </c>
      <c r="P20" s="86">
        <f t="shared" si="10"/>
        <v>81936.46756684901</v>
      </c>
      <c r="Q20" s="86">
        <f t="shared" si="11"/>
        <v>37505.5815453193</v>
      </c>
      <c r="R20" s="36">
        <f t="shared" si="12"/>
        <v>119442.04911216832</v>
      </c>
      <c r="S20" s="89">
        <f t="shared" si="13"/>
        <v>9.953202020601994</v>
      </c>
      <c r="T20" s="36">
        <f t="shared" si="14"/>
        <v>211387.3593582948</v>
      </c>
    </row>
    <row r="21" spans="1:20" ht="12.75">
      <c r="A21" s="23">
        <v>102000</v>
      </c>
      <c r="B21" s="24">
        <v>9</v>
      </c>
      <c r="C21" s="25">
        <f>$D$50+(E21-$C$50)/($C$51-$C$50)*($D$51-$D$50)</f>
        <v>8.83204134366925</v>
      </c>
      <c r="D21" s="26">
        <v>0.14</v>
      </c>
      <c r="E21" s="27">
        <f t="shared" si="0"/>
        <v>0.12919896640826875</v>
      </c>
      <c r="F21" s="28">
        <f t="shared" si="1"/>
        <v>2.2080103359173124</v>
      </c>
      <c r="G21" s="29">
        <f t="shared" si="2"/>
        <v>613547.1852664121</v>
      </c>
      <c r="H21" s="29">
        <f t="shared" si="3"/>
        <v>54188.741065648486</v>
      </c>
      <c r="I21" s="30">
        <f t="shared" si="4"/>
        <v>13547.185266412122</v>
      </c>
      <c r="J21" s="30">
        <f t="shared" si="5"/>
        <v>40641.55579923636</v>
      </c>
      <c r="K21" s="31">
        <v>600000</v>
      </c>
      <c r="L21" s="32">
        <f t="shared" si="6"/>
        <v>85896.60593729769</v>
      </c>
      <c r="M21" s="33">
        <f t="shared" si="7"/>
        <v>99957.1811708129</v>
      </c>
      <c r="N21" s="34">
        <f t="shared" si="8"/>
        <v>193.06816520350935</v>
      </c>
      <c r="O21" s="35">
        <f t="shared" si="9"/>
        <v>1079537.5566447794</v>
      </c>
      <c r="P21" s="32">
        <f t="shared" si="10"/>
        <v>85591.1165131918</v>
      </c>
      <c r="Q21" s="32">
        <f t="shared" si="11"/>
        <v>39178.45979046386</v>
      </c>
      <c r="R21" s="36">
        <f t="shared" si="12"/>
        <v>124769.57630365566</v>
      </c>
      <c r="S21" s="37">
        <f t="shared" si="13"/>
        <v>9.99571811708129</v>
      </c>
      <c r="T21" s="38">
        <f t="shared" si="14"/>
        <v>210666.18224095335</v>
      </c>
    </row>
    <row r="22" spans="1:20" ht="12.75">
      <c r="A22" s="23">
        <v>102000</v>
      </c>
      <c r="B22" s="24">
        <v>9</v>
      </c>
      <c r="C22" s="25">
        <f>$D$50+(E22-$C$50)/($C$51-$C$50)*($D$51-$D$50)</f>
        <v>9.201181247692874</v>
      </c>
      <c r="D22" s="26">
        <v>0.13</v>
      </c>
      <c r="E22" s="27">
        <f t="shared" si="0"/>
        <v>0.11997046880767813</v>
      </c>
      <c r="F22" s="28">
        <f t="shared" si="1"/>
        <v>2.3002953119232186</v>
      </c>
      <c r="G22" s="29">
        <f t="shared" si="2"/>
        <v>614126.7283413024</v>
      </c>
      <c r="H22" s="29">
        <f t="shared" si="3"/>
        <v>56506.91336520967</v>
      </c>
      <c r="I22" s="30">
        <f t="shared" si="4"/>
        <v>14126.728341302418</v>
      </c>
      <c r="J22" s="30">
        <f t="shared" si="5"/>
        <v>42380.18502390725</v>
      </c>
      <c r="K22" s="31">
        <v>600000</v>
      </c>
      <c r="L22" s="32">
        <f t="shared" si="6"/>
        <v>79836.47468436931</v>
      </c>
      <c r="M22" s="33">
        <f t="shared" si="7"/>
        <v>100383.14533085727</v>
      </c>
      <c r="N22" s="34">
        <f t="shared" si="8"/>
        <v>193.89091868513947</v>
      </c>
      <c r="O22" s="35">
        <f t="shared" si="9"/>
        <v>1084137.9695732587</v>
      </c>
      <c r="P22" s="32">
        <f t="shared" si="10"/>
        <v>89252.66966034869</v>
      </c>
      <c r="Q22" s="32">
        <f t="shared" si="11"/>
        <v>40854.498363046594</v>
      </c>
      <c r="R22" s="36">
        <f t="shared" si="12"/>
        <v>130107.1680233953</v>
      </c>
      <c r="S22" s="37">
        <f t="shared" si="13"/>
        <v>10.038314533085726</v>
      </c>
      <c r="T22" s="38">
        <f t="shared" si="14"/>
        <v>209943.6427077646</v>
      </c>
    </row>
    <row r="23" spans="1:20" ht="12.75">
      <c r="A23" s="23">
        <v>102000</v>
      </c>
      <c r="B23" s="24">
        <v>9</v>
      </c>
      <c r="C23" s="25">
        <f>$D$50+(E23-$C$50)/($C$51-$C$50)*($D$51-$D$50)</f>
        <v>9.5703211517165</v>
      </c>
      <c r="D23" s="26">
        <v>0.12</v>
      </c>
      <c r="E23" s="27">
        <f t="shared" si="0"/>
        <v>0.1107419712070875</v>
      </c>
      <c r="F23" s="28">
        <f t="shared" si="1"/>
        <v>2.392580287929125</v>
      </c>
      <c r="G23" s="29">
        <f t="shared" si="2"/>
        <v>614707.3672984303</v>
      </c>
      <c r="H23" s="29">
        <f t="shared" si="3"/>
        <v>58829.469193721314</v>
      </c>
      <c r="I23" s="30">
        <f t="shared" si="4"/>
        <v>14707.367298430328</v>
      </c>
      <c r="J23" s="30">
        <f t="shared" si="5"/>
        <v>44122.10189529099</v>
      </c>
      <c r="K23" s="31">
        <v>600000</v>
      </c>
      <c r="L23" s="32">
        <f t="shared" si="6"/>
        <v>73764.88407581164</v>
      </c>
      <c r="M23" s="33">
        <f t="shared" si="7"/>
        <v>100809.91496434627</v>
      </c>
      <c r="N23" s="34">
        <f t="shared" si="8"/>
        <v>194.71522794573673</v>
      </c>
      <c r="O23" s="35">
        <f t="shared" si="9"/>
        <v>1088747.08161494</v>
      </c>
      <c r="P23" s="32">
        <f t="shared" si="10"/>
        <v>92921.14659148283</v>
      </c>
      <c r="Q23" s="32">
        <f t="shared" si="11"/>
        <v>42533.70622706052</v>
      </c>
      <c r="R23" s="36">
        <f t="shared" si="12"/>
        <v>135454.85281854335</v>
      </c>
      <c r="S23" s="37">
        <f t="shared" si="13"/>
        <v>10.080991496434628</v>
      </c>
      <c r="T23" s="38">
        <f t="shared" si="14"/>
        <v>209219.73689435498</v>
      </c>
    </row>
    <row r="24" spans="1:20" ht="12.75">
      <c r="A24" s="23">
        <v>102000</v>
      </c>
      <c r="B24" s="24">
        <v>9</v>
      </c>
      <c r="C24" s="25">
        <f>$D$50+(E24-$C$50)/($C$51-$C$50)*($D$51-$D$50)</f>
        <v>9.939461055740125</v>
      </c>
      <c r="D24" s="26">
        <v>0.11</v>
      </c>
      <c r="E24" s="27">
        <f t="shared" si="0"/>
        <v>0.10151347360649687</v>
      </c>
      <c r="F24" s="28">
        <f t="shared" si="1"/>
        <v>2.4848652639350313</v>
      </c>
      <c r="G24" s="29">
        <f t="shared" si="2"/>
        <v>615289.1052491119</v>
      </c>
      <c r="H24" s="29">
        <f t="shared" si="3"/>
        <v>61156.42099644734</v>
      </c>
      <c r="I24" s="30">
        <f t="shared" si="4"/>
        <v>15289.105249111835</v>
      </c>
      <c r="J24" s="30">
        <f t="shared" si="5"/>
        <v>45867.31574733551</v>
      </c>
      <c r="K24" s="31">
        <v>600000</v>
      </c>
      <c r="L24" s="32">
        <f t="shared" si="6"/>
        <v>67681.80157740231</v>
      </c>
      <c r="M24" s="33">
        <f t="shared" si="7"/>
        <v>101237.4923580972</v>
      </c>
      <c r="N24" s="34">
        <f t="shared" si="8"/>
        <v>195.54109740230854</v>
      </c>
      <c r="O24" s="35">
        <f t="shared" si="9"/>
        <v>1093364.9174674498</v>
      </c>
      <c r="P24" s="32">
        <f t="shared" si="10"/>
        <v>96596.5669638886</v>
      </c>
      <c r="Q24" s="32">
        <f t="shared" si="11"/>
        <v>44216.09238043143</v>
      </c>
      <c r="R24" s="36">
        <f t="shared" si="12"/>
        <v>140812.65934432004</v>
      </c>
      <c r="S24" s="37">
        <f t="shared" si="13"/>
        <v>10.12374923580972</v>
      </c>
      <c r="T24" s="38">
        <f t="shared" si="14"/>
        <v>208494.46092172235</v>
      </c>
    </row>
    <row r="25" spans="1:20" ht="12.75">
      <c r="A25" s="23">
        <v>102000</v>
      </c>
      <c r="B25" s="24">
        <v>9</v>
      </c>
      <c r="C25" s="25">
        <f>$D$49+(E25-$C$49)/($C$50-$C$49)*($D$50-$D$49)</f>
        <v>10.771502399409375</v>
      </c>
      <c r="D25" s="26">
        <v>0.1</v>
      </c>
      <c r="E25" s="27">
        <f t="shared" si="0"/>
        <v>0.09228497600590625</v>
      </c>
      <c r="F25" s="28">
        <f t="shared" si="1"/>
        <v>2.6928755998523437</v>
      </c>
      <c r="G25" s="29">
        <f t="shared" si="2"/>
        <v>616604.3891428462</v>
      </c>
      <c r="H25" s="29">
        <f t="shared" si="3"/>
        <v>66417.5565713852</v>
      </c>
      <c r="I25" s="30">
        <f t="shared" si="4"/>
        <v>16604.3891428463</v>
      </c>
      <c r="J25" s="30">
        <f t="shared" si="5"/>
        <v>49813.1674285389</v>
      </c>
      <c r="K25" s="31">
        <v>600000</v>
      </c>
      <c r="L25" s="32">
        <f t="shared" si="6"/>
        <v>61660.43891428463</v>
      </c>
      <c r="M25" s="33">
        <f t="shared" si="7"/>
        <v>102204.22601999203</v>
      </c>
      <c r="N25" s="34">
        <f t="shared" si="8"/>
        <v>197.40835188223983</v>
      </c>
      <c r="O25" s="35">
        <f t="shared" si="9"/>
        <v>1103805.641015914</v>
      </c>
      <c r="P25" s="32">
        <f t="shared" si="10"/>
        <v>104906.53060450294</v>
      </c>
      <c r="Q25" s="32">
        <f t="shared" si="11"/>
        <v>48019.893401111505</v>
      </c>
      <c r="R25" s="36">
        <f t="shared" si="12"/>
        <v>152926.42400561445</v>
      </c>
      <c r="S25" s="37">
        <f t="shared" si="13"/>
        <v>10.220422601999203</v>
      </c>
      <c r="T25" s="38">
        <f t="shared" si="14"/>
        <v>214586.86291989908</v>
      </c>
    </row>
    <row r="26" spans="1:20" ht="12.75">
      <c r="A26" s="23">
        <v>102000</v>
      </c>
      <c r="B26" s="24">
        <v>9</v>
      </c>
      <c r="C26" s="25">
        <f>$D$49+(E26-$C$49)/($C$50-$C$49)*($D$50-$D$49)</f>
        <v>11.694352159468439</v>
      </c>
      <c r="D26" s="26">
        <v>0.09</v>
      </c>
      <c r="E26" s="27">
        <f t="shared" si="0"/>
        <v>0.08305647840531562</v>
      </c>
      <c r="F26" s="28">
        <f t="shared" si="1"/>
        <v>2.9235880398671097</v>
      </c>
      <c r="G26" s="29">
        <f t="shared" si="2"/>
        <v>618069.8151950719</v>
      </c>
      <c r="H26" s="29">
        <f t="shared" si="3"/>
        <v>72279.26078028748</v>
      </c>
      <c r="I26" s="30">
        <f t="shared" si="4"/>
        <v>18069.81519507187</v>
      </c>
      <c r="J26" s="30">
        <f t="shared" si="5"/>
        <v>54209.44558521561</v>
      </c>
      <c r="K26" s="31">
        <v>600000</v>
      </c>
      <c r="L26" s="32">
        <f t="shared" si="6"/>
        <v>55626.28336755647</v>
      </c>
      <c r="M26" s="33">
        <f t="shared" si="7"/>
        <v>103281.31416837781</v>
      </c>
      <c r="N26" s="34">
        <f t="shared" si="8"/>
        <v>199.4887570130721</v>
      </c>
      <c r="O26" s="35">
        <f t="shared" si="9"/>
        <v>1115438.1930184804</v>
      </c>
      <c r="P26" s="32">
        <f t="shared" si="10"/>
        <v>114165.09240246408</v>
      </c>
      <c r="Q26" s="32">
        <f t="shared" si="11"/>
        <v>52257.905544147856</v>
      </c>
      <c r="R26" s="36">
        <f t="shared" si="12"/>
        <v>166422.99794661195</v>
      </c>
      <c r="S26" s="37">
        <f t="shared" si="13"/>
        <v>10.328131416837781</v>
      </c>
      <c r="T26" s="38">
        <f t="shared" si="14"/>
        <v>222049.28131416842</v>
      </c>
    </row>
    <row r="27" spans="1:20" ht="12.75">
      <c r="A27" s="23">
        <v>102000</v>
      </c>
      <c r="B27" s="24">
        <v>9</v>
      </c>
      <c r="C27" s="25">
        <f>$D$49+(E27-$C$49)/($C$50-$C$49)*($D$50-$D$49)</f>
        <v>12.617201919527501</v>
      </c>
      <c r="D27" s="26">
        <v>0.08</v>
      </c>
      <c r="E27" s="27">
        <f t="shared" si="0"/>
        <v>0.073827980804725</v>
      </c>
      <c r="F27" s="28">
        <f t="shared" si="1"/>
        <v>3.1543004798818752</v>
      </c>
      <c r="G27" s="29">
        <f t="shared" si="2"/>
        <v>619542.2233233596</v>
      </c>
      <c r="H27" s="29">
        <f t="shared" si="3"/>
        <v>78168.89329343829</v>
      </c>
      <c r="I27" s="30">
        <f t="shared" si="4"/>
        <v>19542.223323359573</v>
      </c>
      <c r="J27" s="30">
        <f t="shared" si="5"/>
        <v>58626.669970078714</v>
      </c>
      <c r="K27" s="31">
        <v>600000</v>
      </c>
      <c r="L27" s="32">
        <f t="shared" si="6"/>
        <v>49563.377865868766</v>
      </c>
      <c r="M27" s="33">
        <f t="shared" si="7"/>
        <v>104363.5341426693</v>
      </c>
      <c r="N27" s="34">
        <f t="shared" si="8"/>
        <v>201.57907431029554</v>
      </c>
      <c r="O27" s="35">
        <f t="shared" si="9"/>
        <v>1127126.1687408283</v>
      </c>
      <c r="P27" s="32">
        <f t="shared" si="10"/>
        <v>123467.7669569858</v>
      </c>
      <c r="Q27" s="32">
        <f t="shared" si="11"/>
        <v>56516.10985115589</v>
      </c>
      <c r="R27" s="36">
        <f t="shared" si="12"/>
        <v>179983.87680814168</v>
      </c>
      <c r="S27" s="37">
        <f t="shared" si="13"/>
        <v>10.43635341426693</v>
      </c>
      <c r="T27" s="38">
        <f t="shared" si="14"/>
        <v>229547.25467401044</v>
      </c>
    </row>
    <row r="28" spans="1:20" ht="12.75">
      <c r="A28" s="23">
        <v>102000</v>
      </c>
      <c r="B28" s="24">
        <v>9</v>
      </c>
      <c r="C28" s="25">
        <f>$D$49+(E28-$C$49)/($C$50-$C$49)*($D$50-$D$49)</f>
        <v>13.540051679586563</v>
      </c>
      <c r="D28" s="26">
        <v>0.07</v>
      </c>
      <c r="E28" s="27">
        <f t="shared" si="0"/>
        <v>0.06459948320413438</v>
      </c>
      <c r="F28" s="28">
        <f t="shared" si="1"/>
        <v>3.3850129198966408</v>
      </c>
      <c r="G28" s="29">
        <f t="shared" si="2"/>
        <v>621021.6635464027</v>
      </c>
      <c r="H28" s="29">
        <f t="shared" si="3"/>
        <v>84086.65418561111</v>
      </c>
      <c r="I28" s="30">
        <f t="shared" si="4"/>
        <v>21021.66354640278</v>
      </c>
      <c r="J28" s="30">
        <f t="shared" si="5"/>
        <v>63064.99063920834</v>
      </c>
      <c r="K28" s="31">
        <v>600000</v>
      </c>
      <c r="L28" s="32">
        <f t="shared" si="6"/>
        <v>43471.51644824819</v>
      </c>
      <c r="M28" s="33">
        <f t="shared" si="7"/>
        <v>105450.92270660604</v>
      </c>
      <c r="N28" s="34">
        <f t="shared" si="8"/>
        <v>203.67937478339294</v>
      </c>
      <c r="O28" s="35">
        <f t="shared" si="9"/>
        <v>1138869.965231345</v>
      </c>
      <c r="P28" s="32">
        <f t="shared" si="10"/>
        <v>132814.87028617278</v>
      </c>
      <c r="Q28" s="32">
        <f t="shared" si="11"/>
        <v>60794.65097619684</v>
      </c>
      <c r="R28" s="36">
        <f t="shared" si="12"/>
        <v>193609.5212623696</v>
      </c>
      <c r="S28" s="37">
        <f t="shared" si="13"/>
        <v>10.545092270660604</v>
      </c>
      <c r="T28" s="38">
        <f t="shared" si="14"/>
        <v>237081.03771061782</v>
      </c>
    </row>
    <row r="29" spans="1:20" ht="12.75">
      <c r="A29" s="23">
        <v>102000</v>
      </c>
      <c r="B29" s="24">
        <v>9</v>
      </c>
      <c r="C29" s="25">
        <f>$D$49+(E29-$C$49)/($C$50-$C$49)*($D$50-$D$49)</f>
        <v>14.462901439645625</v>
      </c>
      <c r="D29" s="26">
        <v>0.06</v>
      </c>
      <c r="E29" s="27">
        <f t="shared" si="0"/>
        <v>0.05537098560354375</v>
      </c>
      <c r="F29" s="28">
        <f t="shared" si="1"/>
        <v>3.6157253599114063</v>
      </c>
      <c r="G29" s="29">
        <f t="shared" si="2"/>
        <v>622508.1863618084</v>
      </c>
      <c r="H29" s="29">
        <f t="shared" si="3"/>
        <v>90032.74544723387</v>
      </c>
      <c r="I29" s="30">
        <f t="shared" si="4"/>
        <v>22508.186361808468</v>
      </c>
      <c r="J29" s="30">
        <f t="shared" si="5"/>
        <v>67524.5590854254</v>
      </c>
      <c r="K29" s="31">
        <v>600000</v>
      </c>
      <c r="L29" s="32">
        <f t="shared" si="6"/>
        <v>37350.49118170851</v>
      </c>
      <c r="M29" s="33">
        <f t="shared" si="7"/>
        <v>106543.51697592922</v>
      </c>
      <c r="N29" s="34">
        <f t="shared" si="8"/>
        <v>205.78973012174148</v>
      </c>
      <c r="O29" s="35">
        <f t="shared" si="9"/>
        <v>1150669.983340036</v>
      </c>
      <c r="P29" s="32">
        <f t="shared" si="10"/>
        <v>142206.7214339059</v>
      </c>
      <c r="Q29" s="32">
        <f t="shared" si="11"/>
        <v>65093.6749583501</v>
      </c>
      <c r="R29" s="36">
        <f t="shared" si="12"/>
        <v>207300.39639225602</v>
      </c>
      <c r="S29" s="37">
        <f t="shared" si="13"/>
        <v>10.654351697592922</v>
      </c>
      <c r="T29" s="38">
        <f t="shared" si="14"/>
        <v>244650.88757396454</v>
      </c>
    </row>
    <row r="30" spans="1:20" ht="12.75">
      <c r="A30" s="23">
        <v>102000</v>
      </c>
      <c r="B30" s="24">
        <v>9</v>
      </c>
      <c r="C30" s="25">
        <f>$D$48+(E30-$C$48)/($C$49-$C$48)*($D$49-$D$48)</f>
        <v>15.385751199704687</v>
      </c>
      <c r="D30" s="26">
        <v>0.05</v>
      </c>
      <c r="E30" s="27">
        <f t="shared" si="0"/>
        <v>0.046142488002953126</v>
      </c>
      <c r="F30" s="28">
        <f t="shared" si="1"/>
        <v>3.846437799926172</v>
      </c>
      <c r="G30" s="29">
        <f t="shared" si="2"/>
        <v>624001.8427518428</v>
      </c>
      <c r="H30" s="29">
        <f t="shared" si="3"/>
        <v>96007.37100737101</v>
      </c>
      <c r="I30" s="30">
        <f t="shared" si="4"/>
        <v>24001.842751842752</v>
      </c>
      <c r="J30" s="30">
        <f t="shared" si="5"/>
        <v>72005.52825552826</v>
      </c>
      <c r="K30" s="31">
        <v>600000</v>
      </c>
      <c r="L30" s="32">
        <f t="shared" si="6"/>
        <v>31200.092137592143</v>
      </c>
      <c r="M30" s="33">
        <f t="shared" si="7"/>
        <v>107641.35442260443</v>
      </c>
      <c r="N30" s="34">
        <f t="shared" si="8"/>
        <v>207.91021270276872</v>
      </c>
      <c r="O30" s="35">
        <f t="shared" si="9"/>
        <v>1162526.627764128</v>
      </c>
      <c r="P30" s="32">
        <f t="shared" si="10"/>
        <v>151643.64250614255</v>
      </c>
      <c r="Q30" s="32">
        <f t="shared" si="11"/>
        <v>69413.32923832924</v>
      </c>
      <c r="R30" s="36">
        <f t="shared" si="12"/>
        <v>221056.9717444718</v>
      </c>
      <c r="S30" s="28">
        <f t="shared" si="13"/>
        <v>10.764135442260443</v>
      </c>
      <c r="T30" s="38">
        <f t="shared" si="14"/>
        <v>252257.06388206396</v>
      </c>
    </row>
    <row r="31" spans="1:20" ht="12.75">
      <c r="A31" s="23">
        <v>102000</v>
      </c>
      <c r="B31" s="24">
        <v>9</v>
      </c>
      <c r="C31" s="25">
        <f>$D$48+(E31-$C$48)/($C$49-$C$48)*($D$49-$D$48)</f>
        <v>20</v>
      </c>
      <c r="D31" s="26">
        <v>0</v>
      </c>
      <c r="E31" s="27">
        <f t="shared" si="0"/>
        <v>0</v>
      </c>
      <c r="F31" s="28">
        <f t="shared" si="1"/>
        <v>5</v>
      </c>
      <c r="G31" s="29">
        <f t="shared" si="2"/>
        <v>631578.9473684211</v>
      </c>
      <c r="H31" s="29">
        <f t="shared" si="3"/>
        <v>126315.78947368423</v>
      </c>
      <c r="I31" s="30">
        <f t="shared" si="4"/>
        <v>31578.947368421057</v>
      </c>
      <c r="J31" s="30">
        <f t="shared" si="5"/>
        <v>94736.84210526317</v>
      </c>
      <c r="K31" s="31">
        <v>600000</v>
      </c>
      <c r="L31" s="32">
        <f t="shared" si="6"/>
        <v>0</v>
      </c>
      <c r="M31" s="33">
        <f t="shared" si="7"/>
        <v>113210.52631578948</v>
      </c>
      <c r="N31" s="34">
        <f t="shared" si="8"/>
        <v>218.667116674308</v>
      </c>
      <c r="O31" s="35">
        <f t="shared" si="9"/>
        <v>1222673.6842105265</v>
      </c>
      <c r="P31" s="32">
        <f t="shared" si="10"/>
        <v>199515.78947368427</v>
      </c>
      <c r="Q31" s="32">
        <f t="shared" si="11"/>
        <v>91326.31578947371</v>
      </c>
      <c r="R31" s="36">
        <f t="shared" si="12"/>
        <v>290842.105263158</v>
      </c>
      <c r="S31" s="28">
        <f t="shared" si="13"/>
        <v>11.321052631578949</v>
      </c>
      <c r="T31" s="38">
        <f t="shared" si="14"/>
        <v>290842.105263158</v>
      </c>
    </row>
    <row r="32" spans="2:20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  <c r="Q32" s="53"/>
      <c r="R32" s="53"/>
      <c r="S32" s="52"/>
      <c r="T32" s="52"/>
    </row>
    <row r="34" ht="12.75">
      <c r="J34" s="54"/>
    </row>
    <row r="35" spans="4:5" ht="12.75">
      <c r="D35" s="55"/>
      <c r="E35" s="56"/>
    </row>
    <row r="37" spans="1:8" ht="15">
      <c r="A37" s="57"/>
      <c r="C37" s="57"/>
      <c r="D37" s="57"/>
      <c r="E37" s="57"/>
      <c r="F37" s="57"/>
      <c r="G37" s="57"/>
      <c r="H37" s="57"/>
    </row>
    <row r="38" spans="1:8" ht="15">
      <c r="A38" s="57"/>
      <c r="C38" s="57"/>
      <c r="D38" s="57"/>
      <c r="E38" s="57"/>
      <c r="F38" s="57"/>
      <c r="G38" s="57"/>
      <c r="H38" s="57"/>
    </row>
    <row r="39" spans="1:8" ht="15">
      <c r="A39" s="57"/>
      <c r="C39" s="58"/>
      <c r="D39" s="57"/>
      <c r="E39" s="57"/>
      <c r="F39" s="57"/>
      <c r="G39" s="57"/>
      <c r="H39" s="57"/>
    </row>
    <row r="40" spans="1:8" ht="15">
      <c r="A40" s="57"/>
      <c r="C40" s="59"/>
      <c r="D40" s="57"/>
      <c r="E40" s="57"/>
      <c r="F40" s="57"/>
      <c r="G40" s="57"/>
      <c r="H40" s="57"/>
    </row>
    <row r="41" spans="1:8" ht="15">
      <c r="A41" s="57"/>
      <c r="C41" s="59"/>
      <c r="D41" s="57"/>
      <c r="E41" s="57"/>
      <c r="F41" s="57"/>
      <c r="G41" s="57"/>
      <c r="H41" s="57"/>
    </row>
    <row r="42" spans="1:8" ht="15">
      <c r="A42" s="57"/>
      <c r="C42" s="58"/>
      <c r="D42" s="57"/>
      <c r="E42" s="57"/>
      <c r="F42" s="57"/>
      <c r="G42" s="57"/>
      <c r="H42" s="57"/>
    </row>
    <row r="43" spans="1:8" ht="15">
      <c r="A43" s="57"/>
      <c r="C43" s="57"/>
      <c r="D43" s="57"/>
      <c r="E43" s="57"/>
      <c r="F43" s="57"/>
      <c r="G43" s="57"/>
      <c r="H43" s="57"/>
    </row>
    <row r="44" spans="1:8" ht="15">
      <c r="A44" s="57"/>
      <c r="C44" s="57"/>
      <c r="D44" s="57"/>
      <c r="E44" s="57"/>
      <c r="F44" s="57"/>
      <c r="G44" s="57"/>
      <c r="H44" s="57"/>
    </row>
    <row r="45" spans="1:8" ht="38.25">
      <c r="A45" s="57"/>
      <c r="C45" s="60" t="s">
        <v>27</v>
      </c>
      <c r="D45" s="61" t="s">
        <v>28</v>
      </c>
      <c r="E45" s="62" t="s">
        <v>29</v>
      </c>
      <c r="H45" s="57"/>
    </row>
    <row r="46" spans="3:5" ht="12.75">
      <c r="C46" s="63"/>
      <c r="D46" s="64"/>
      <c r="E46" s="65"/>
    </row>
    <row r="47" spans="3:5" ht="12.75">
      <c r="C47" s="66"/>
      <c r="D47" s="67"/>
      <c r="E47" s="68"/>
    </row>
    <row r="48" spans="3:5" ht="12.75">
      <c r="C48" s="69">
        <v>0</v>
      </c>
      <c r="D48" s="70">
        <v>20</v>
      </c>
      <c r="E48" s="71">
        <f aca="true" t="shared" si="15" ref="E48:E57">0.25*D48</f>
        <v>5</v>
      </c>
    </row>
    <row r="49" spans="3:5" ht="12.75">
      <c r="C49" s="69">
        <v>0.05</v>
      </c>
      <c r="D49" s="70">
        <v>15</v>
      </c>
      <c r="E49" s="71">
        <f t="shared" si="15"/>
        <v>3.75</v>
      </c>
    </row>
    <row r="50" spans="3:7" ht="12.75">
      <c r="C50" s="69">
        <v>0.1</v>
      </c>
      <c r="D50" s="70">
        <v>10</v>
      </c>
      <c r="E50" s="71">
        <f t="shared" si="15"/>
        <v>2.5</v>
      </c>
      <c r="G50" s="72"/>
    </row>
    <row r="51" spans="3:5" ht="12.75">
      <c r="C51" s="69">
        <v>0.15</v>
      </c>
      <c r="D51" s="70">
        <v>8</v>
      </c>
      <c r="E51" s="71">
        <f t="shared" si="15"/>
        <v>2</v>
      </c>
    </row>
    <row r="52" spans="3:5" ht="12.75">
      <c r="C52" s="69">
        <v>0.2</v>
      </c>
      <c r="D52" s="70">
        <v>7</v>
      </c>
      <c r="E52" s="71">
        <f t="shared" si="15"/>
        <v>1.75</v>
      </c>
    </row>
    <row r="53" spans="3:5" ht="12.75">
      <c r="C53" s="69">
        <v>0.25</v>
      </c>
      <c r="D53" s="70">
        <v>6</v>
      </c>
      <c r="E53" s="71">
        <f t="shared" si="15"/>
        <v>1.5</v>
      </c>
    </row>
    <row r="54" spans="3:5" ht="12.75">
      <c r="C54" s="69">
        <v>0.3</v>
      </c>
      <c r="D54" s="70">
        <v>5</v>
      </c>
      <c r="E54" s="71">
        <f t="shared" si="15"/>
        <v>1.25</v>
      </c>
    </row>
    <row r="55" spans="3:5" ht="12.75">
      <c r="C55" s="69">
        <v>0.35</v>
      </c>
      <c r="D55" s="70">
        <v>4</v>
      </c>
      <c r="E55" s="71">
        <f t="shared" si="15"/>
        <v>1</v>
      </c>
    </row>
    <row r="56" spans="3:5" ht="12.75">
      <c r="C56" s="69">
        <v>0.4</v>
      </c>
      <c r="D56" s="70">
        <v>3</v>
      </c>
      <c r="E56" s="71">
        <f t="shared" si="15"/>
        <v>0.75</v>
      </c>
    </row>
    <row r="57" spans="3:5" ht="12.75">
      <c r="C57" s="73">
        <v>0.45</v>
      </c>
      <c r="D57" s="74">
        <v>2</v>
      </c>
      <c r="E57" s="75">
        <f t="shared" si="15"/>
        <v>0.5</v>
      </c>
    </row>
  </sheetData>
  <printOptions/>
  <pageMargins left="0.09" right="0.49" top="1" bottom="1" header="0.4921259845" footer="0.492125984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Schmidt</dc:creator>
  <cp:keywords/>
  <dc:description/>
  <cp:lastModifiedBy>LJ</cp:lastModifiedBy>
  <dcterms:created xsi:type="dcterms:W3CDTF">2002-12-08T22:05:15Z</dcterms:created>
  <dcterms:modified xsi:type="dcterms:W3CDTF">2002-12-09T16:20:06Z</dcterms:modified>
  <cp:category/>
  <cp:version/>
  <cp:contentType/>
  <cp:contentStatus/>
</cp:coreProperties>
</file>